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</sheets>
  <definedNames>
    <definedName name="_xlnm._FilterDatabase" localSheetId="0" hidden="1">成绩!$A$2:$G$450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<sst xmlns="http://schemas.openxmlformats.org/spreadsheetml/2006/main" count="1858" uniqueCount="484">
  <si>
    <t>2023年邵阳县事业单位公开招聘（选调）工作人员笔试成绩</t>
  </si>
  <si>
    <t>姓名</t>
  </si>
  <si>
    <t>性别</t>
  </si>
  <si>
    <t>准考证号</t>
  </si>
  <si>
    <t>招考单位</t>
  </si>
  <si>
    <t>岗位代码及岗位名称</t>
  </si>
  <si>
    <t>笔试成绩</t>
  </si>
  <si>
    <t>备注</t>
  </si>
  <si>
    <t>田康</t>
  </si>
  <si>
    <t>男</t>
  </si>
  <si>
    <t>邵阳县不动产登记中心</t>
  </si>
  <si>
    <t>14-管理岗位（文秘）</t>
  </si>
  <si>
    <t>陈梅梅</t>
  </si>
  <si>
    <t>女</t>
  </si>
  <si>
    <t>肖涛</t>
  </si>
  <si>
    <t>莫金龙</t>
  </si>
  <si>
    <t>黄江锋</t>
  </si>
  <si>
    <t>吴凯鹏</t>
  </si>
  <si>
    <t>唐鑫</t>
  </si>
  <si>
    <t>肖雪棋</t>
  </si>
  <si>
    <t>李鑫</t>
  </si>
  <si>
    <t>刘小军</t>
  </si>
  <si>
    <t>邓嘉毅</t>
  </si>
  <si>
    <t>唐化</t>
  </si>
  <si>
    <t>邵阳县人才发展服务中心</t>
  </si>
  <si>
    <t>15-管理岗位</t>
  </si>
  <si>
    <t>李晗靖</t>
  </si>
  <si>
    <t>颜学府</t>
  </si>
  <si>
    <t>陈红林</t>
  </si>
  <si>
    <t>县政府发展研究中心</t>
  </si>
  <si>
    <t>16-管理岗位（文秘）</t>
  </si>
  <si>
    <t>肖黎黎</t>
  </si>
  <si>
    <t>缺考</t>
  </si>
  <si>
    <t>田新月</t>
  </si>
  <si>
    <t>罗茗恋</t>
  </si>
  <si>
    <t>邵阳县光荣院</t>
  </si>
  <si>
    <t>2-管理岗位（文秘）</t>
  </si>
  <si>
    <t>何琰</t>
  </si>
  <si>
    <t>伍睿</t>
  </si>
  <si>
    <t>邵阳县教师进修学校</t>
  </si>
  <si>
    <t>21-管理岗位（办公室干事）</t>
  </si>
  <si>
    <t>刘维</t>
  </si>
  <si>
    <t>吕温</t>
  </si>
  <si>
    <t>陈刚平</t>
  </si>
  <si>
    <t>吴军</t>
  </si>
  <si>
    <t>邵阳县网上信访投诉中心</t>
  </si>
  <si>
    <t>25-管理岗位（文秘）</t>
  </si>
  <si>
    <t>李吉丰</t>
  </si>
  <si>
    <t>李辉</t>
  </si>
  <si>
    <t>邓平</t>
  </si>
  <si>
    <t>肖旭光</t>
  </si>
  <si>
    <t>邵阳县墙体改革和散装水泥服务中心</t>
  </si>
  <si>
    <t>26-管理岗位（文秘）</t>
  </si>
  <si>
    <t>鄢伟群</t>
  </si>
  <si>
    <t>张鹏</t>
  </si>
  <si>
    <t>唐静文</t>
  </si>
  <si>
    <t>易术伟</t>
  </si>
  <si>
    <t>竹木检查管理站</t>
  </si>
  <si>
    <t>3-管理岗位</t>
  </si>
  <si>
    <t>刘志兰</t>
  </si>
  <si>
    <t>刘鑫亮</t>
  </si>
  <si>
    <t>黎鑫</t>
  </si>
  <si>
    <t>乡镇自然资源和村镇建设事务中心</t>
  </si>
  <si>
    <t>2-专业技术岗位</t>
  </si>
  <si>
    <t>陈泽群</t>
  </si>
  <si>
    <t>谢鹏</t>
  </si>
  <si>
    <t>胡逸伦</t>
  </si>
  <si>
    <t>陈振</t>
  </si>
  <si>
    <t>胡臻</t>
  </si>
  <si>
    <t>曾宇</t>
  </si>
  <si>
    <t>贺维嘉</t>
  </si>
  <si>
    <t>张政</t>
  </si>
  <si>
    <t>卢本立</t>
  </si>
  <si>
    <t>吴帆</t>
  </si>
  <si>
    <t>陈玉强</t>
  </si>
  <si>
    <t>管林铎</t>
  </si>
  <si>
    <t>孙文豪</t>
  </si>
  <si>
    <t>周定坤</t>
  </si>
  <si>
    <t>黄云坤</t>
  </si>
  <si>
    <t>陈绍练</t>
  </si>
  <si>
    <t>颜贇</t>
  </si>
  <si>
    <t>唐果</t>
  </si>
  <si>
    <t>陈俊文</t>
  </si>
  <si>
    <t>郑乐耕</t>
  </si>
  <si>
    <t>杨震</t>
  </si>
  <si>
    <t>郑洪榑</t>
  </si>
  <si>
    <t>宁佳琪</t>
  </si>
  <si>
    <t>文潇懿</t>
  </si>
  <si>
    <t>钟忠</t>
  </si>
  <si>
    <t>何敏行</t>
  </si>
  <si>
    <t>邹立杰</t>
  </si>
  <si>
    <t>林辉</t>
  </si>
  <si>
    <t>曾赟</t>
  </si>
  <si>
    <t>钟宇杰</t>
  </si>
  <si>
    <t>李晓曦</t>
  </si>
  <si>
    <t>彭世昌</t>
  </si>
  <si>
    <t>杨斌</t>
  </si>
  <si>
    <t>夏佳豪</t>
  </si>
  <si>
    <t>刘涛</t>
  </si>
  <si>
    <t>伍翀</t>
  </si>
  <si>
    <t>唐煜</t>
  </si>
  <si>
    <t>张良沛</t>
  </si>
  <si>
    <t>吴志瑜</t>
  </si>
  <si>
    <t>尹昇</t>
  </si>
  <si>
    <t>宋慷</t>
  </si>
  <si>
    <t>唐岚</t>
  </si>
  <si>
    <t>刘兴龙</t>
  </si>
  <si>
    <t>熊孝磊</t>
  </si>
  <si>
    <t>谭粤</t>
  </si>
  <si>
    <t>杨天政</t>
  </si>
  <si>
    <t>李威</t>
  </si>
  <si>
    <t>黄宇航</t>
  </si>
  <si>
    <t>叶偲</t>
  </si>
  <si>
    <t>徐洪勤</t>
  </si>
  <si>
    <t>刘卓</t>
  </si>
  <si>
    <t>杨哲</t>
  </si>
  <si>
    <t>何翔</t>
  </si>
  <si>
    <t>欧阳睿涵</t>
  </si>
  <si>
    <t>邱延尧</t>
  </si>
  <si>
    <t>蒋海东</t>
  </si>
  <si>
    <t>郭嘉伟</t>
  </si>
  <si>
    <t>刘旭东</t>
  </si>
  <si>
    <t>黄凯丽</t>
  </si>
  <si>
    <t>欧阳兆琪</t>
  </si>
  <si>
    <t>谭丰杰</t>
  </si>
  <si>
    <t>贺建民</t>
  </si>
  <si>
    <t>刘洋</t>
  </si>
  <si>
    <t>张吉</t>
  </si>
  <si>
    <t>谢子江</t>
  </si>
  <si>
    <t>银邵华</t>
  </si>
  <si>
    <t>唐鹏飞</t>
  </si>
  <si>
    <t>唐錾宇</t>
  </si>
  <si>
    <t>马康宁</t>
  </si>
  <si>
    <t>唐人</t>
  </si>
  <si>
    <t>吴涛</t>
  </si>
  <si>
    <t>张弢</t>
  </si>
  <si>
    <t>胡文姣</t>
  </si>
  <si>
    <t>彭本茂</t>
  </si>
  <si>
    <t>吴海涛</t>
  </si>
  <si>
    <t>王潇</t>
  </si>
  <si>
    <t>刘岩</t>
  </si>
  <si>
    <t>肖功贤</t>
  </si>
  <si>
    <t>戴向荣</t>
  </si>
  <si>
    <t>罗丰良</t>
  </si>
  <si>
    <t>汪玉刚</t>
  </si>
  <si>
    <t>杨辉哲</t>
  </si>
  <si>
    <t>罗洋洁</t>
  </si>
  <si>
    <t>陈治</t>
  </si>
  <si>
    <t>栾浩东</t>
  </si>
  <si>
    <t>胡雅雯</t>
  </si>
  <si>
    <t>唐艺华</t>
  </si>
  <si>
    <t>刘波</t>
  </si>
  <si>
    <t>赵微</t>
  </si>
  <si>
    <t>黄珊</t>
  </si>
  <si>
    <t>于雲</t>
  </si>
  <si>
    <t>罗思文</t>
  </si>
  <si>
    <t>张马鸣</t>
  </si>
  <si>
    <t>王璐</t>
  </si>
  <si>
    <t>孙权</t>
  </si>
  <si>
    <t>刘智勇</t>
  </si>
  <si>
    <t>喻隆喜</t>
  </si>
  <si>
    <t>杨洋</t>
  </si>
  <si>
    <t>张煜林</t>
  </si>
  <si>
    <t>龙平</t>
  </si>
  <si>
    <t>唐依林</t>
  </si>
  <si>
    <t>陈学良</t>
  </si>
  <si>
    <t>肖慧莲</t>
  </si>
  <si>
    <t>邓清</t>
  </si>
  <si>
    <t>邹锋</t>
  </si>
  <si>
    <t>屈燕玲</t>
  </si>
  <si>
    <t>唐飞龙</t>
  </si>
  <si>
    <t>戴逸凡</t>
  </si>
  <si>
    <t>肖鹏</t>
  </si>
  <si>
    <t>李炜</t>
  </si>
  <si>
    <t>罗琳政</t>
  </si>
  <si>
    <t>刘凯</t>
  </si>
  <si>
    <t>尹志高</t>
  </si>
  <si>
    <t>张文祥</t>
  </si>
  <si>
    <t>戴炜</t>
  </si>
  <si>
    <t>周立国</t>
  </si>
  <si>
    <t>李小燕</t>
  </si>
  <si>
    <t>王军</t>
  </si>
  <si>
    <t>曾永鑫</t>
  </si>
  <si>
    <t>周全良</t>
  </si>
  <si>
    <t>杨建波</t>
  </si>
  <si>
    <t>雷祥</t>
  </si>
  <si>
    <t>戴卓峰</t>
  </si>
  <si>
    <t>胡淞淇</t>
  </si>
  <si>
    <t>邓凯</t>
  </si>
  <si>
    <t>文明</t>
  </si>
  <si>
    <t>龚丹如</t>
  </si>
  <si>
    <t>刘扬</t>
  </si>
  <si>
    <t>唐立冬</t>
  </si>
  <si>
    <t>申小琼</t>
  </si>
  <si>
    <t>钟振文</t>
  </si>
  <si>
    <t>夏威</t>
  </si>
  <si>
    <t>王学丁</t>
  </si>
  <si>
    <t>谢志坚</t>
  </si>
  <si>
    <t>曾波</t>
  </si>
  <si>
    <t>彭澳</t>
  </si>
  <si>
    <t>刘佳静</t>
  </si>
  <si>
    <t>尹伟坚</t>
  </si>
  <si>
    <t>张家铨</t>
  </si>
  <si>
    <t>王祥武</t>
  </si>
  <si>
    <t>林超颖</t>
  </si>
  <si>
    <t>王磊</t>
  </si>
  <si>
    <t>刘佳乐</t>
  </si>
  <si>
    <t>唐雨平</t>
  </si>
  <si>
    <t>李京桂</t>
  </si>
  <si>
    <t>唐律</t>
  </si>
  <si>
    <t>邹月馨</t>
  </si>
  <si>
    <t>刘伟</t>
  </si>
  <si>
    <t>李成龙</t>
  </si>
  <si>
    <t>李满霖</t>
  </si>
  <si>
    <t>杨焕星</t>
  </si>
  <si>
    <t>杨成</t>
  </si>
  <si>
    <t>王东华</t>
  </si>
  <si>
    <t>刘祎</t>
  </si>
  <si>
    <t>陈浩东</t>
  </si>
  <si>
    <t>杨石红</t>
  </si>
  <si>
    <t>隆珊珊</t>
  </si>
  <si>
    <t>唐胜烨</t>
  </si>
  <si>
    <t>黄秋华</t>
  </si>
  <si>
    <t>潘显涛</t>
  </si>
  <si>
    <t>刘琪</t>
  </si>
  <si>
    <t>徐曦</t>
  </si>
  <si>
    <t>谢龙</t>
  </si>
  <si>
    <t>刘威</t>
  </si>
  <si>
    <t>罗创新</t>
  </si>
  <si>
    <t>曾志强</t>
  </si>
  <si>
    <t>欧阳怡凯</t>
  </si>
  <si>
    <t>张凌峰</t>
  </si>
  <si>
    <t>刘鹏</t>
  </si>
  <si>
    <t>彭浩</t>
  </si>
  <si>
    <t>黄海登</t>
  </si>
  <si>
    <t>王潇洋</t>
  </si>
  <si>
    <t>罗劲松</t>
  </si>
  <si>
    <t>罗润</t>
  </si>
  <si>
    <t>黎舸</t>
  </si>
  <si>
    <t>何露</t>
  </si>
  <si>
    <t>陈康博</t>
  </si>
  <si>
    <t>胡星耀</t>
  </si>
  <si>
    <t>陈冠球</t>
  </si>
  <si>
    <t>彭鳍豚</t>
  </si>
  <si>
    <t>朱启翔</t>
  </si>
  <si>
    <t>谢松桓</t>
  </si>
  <si>
    <t>喻橙</t>
  </si>
  <si>
    <t>邱军伟</t>
  </si>
  <si>
    <t>禹显成</t>
  </si>
  <si>
    <t>高祥</t>
  </si>
  <si>
    <t>林江许</t>
  </si>
  <si>
    <t>佘正辉</t>
  </si>
  <si>
    <t>肖雅馨</t>
  </si>
  <si>
    <t>刘诗辉</t>
  </si>
  <si>
    <t>卿文都</t>
  </si>
  <si>
    <t>邓裕富</t>
  </si>
  <si>
    <t>杨市能</t>
  </si>
  <si>
    <t>王训宏</t>
  </si>
  <si>
    <t>何真</t>
  </si>
  <si>
    <t>赵小杰</t>
  </si>
  <si>
    <t>邓浪</t>
  </si>
  <si>
    <t>伍建雄</t>
  </si>
  <si>
    <t>邹海西</t>
  </si>
  <si>
    <t>黄子泽</t>
  </si>
  <si>
    <t>简澍</t>
  </si>
  <si>
    <t>邓毅梅</t>
  </si>
  <si>
    <t>曾敬</t>
  </si>
  <si>
    <t>伍娟</t>
  </si>
  <si>
    <t>彭龙龙</t>
  </si>
  <si>
    <t>张谦</t>
  </si>
  <si>
    <t>吴杨林</t>
  </si>
  <si>
    <t>武强</t>
  </si>
  <si>
    <t>曾庆鑫</t>
  </si>
  <si>
    <t>廖凯</t>
  </si>
  <si>
    <t>丁祥钦</t>
  </si>
  <si>
    <t>毛兴东</t>
  </si>
  <si>
    <t>唐源鸿</t>
  </si>
  <si>
    <t>刘振宇</t>
  </si>
  <si>
    <t>范家玮</t>
  </si>
  <si>
    <t>徐凯</t>
  </si>
  <si>
    <t>杨尚德</t>
  </si>
  <si>
    <t>旷自胜</t>
  </si>
  <si>
    <t>谭煜韬</t>
  </si>
  <si>
    <t>刘朝雄</t>
  </si>
  <si>
    <t>冯志华</t>
  </si>
  <si>
    <t>阳少斌</t>
  </si>
  <si>
    <t>段金辉</t>
  </si>
  <si>
    <t>尹习文</t>
  </si>
  <si>
    <t>李成杨</t>
  </si>
  <si>
    <t>沈玉成</t>
  </si>
  <si>
    <t>胡凌志</t>
  </si>
  <si>
    <t>贾康</t>
  </si>
  <si>
    <t>彭双逸</t>
  </si>
  <si>
    <t>陈旺旺</t>
  </si>
  <si>
    <t>曾晓冬</t>
  </si>
  <si>
    <t>朱绍秋</t>
  </si>
  <si>
    <t>吴浩</t>
  </si>
  <si>
    <t>田洪春</t>
  </si>
  <si>
    <t>王洲</t>
  </si>
  <si>
    <t>胡星雨</t>
  </si>
  <si>
    <t>黄雄</t>
  </si>
  <si>
    <t>王辉</t>
  </si>
  <si>
    <t>彭璐</t>
  </si>
  <si>
    <t>李汪洋</t>
  </si>
  <si>
    <t>陈前</t>
  </si>
  <si>
    <t>刘从垚</t>
  </si>
  <si>
    <t>蒋文利</t>
  </si>
  <si>
    <t>宁椿棋</t>
  </si>
  <si>
    <t>申巧鹏</t>
  </si>
  <si>
    <t>曾小勇</t>
  </si>
  <si>
    <t>李鹏</t>
  </si>
  <si>
    <t>肖东</t>
  </si>
  <si>
    <t>李跃龙</t>
  </si>
  <si>
    <t>20-专业技术岗位（财务报账员）</t>
  </si>
  <si>
    <t>阮盼高</t>
  </si>
  <si>
    <t>蒋建红</t>
  </si>
  <si>
    <t>陈雪娇</t>
  </si>
  <si>
    <t>邓雄飞</t>
  </si>
  <si>
    <t>蒋琛琳</t>
  </si>
  <si>
    <t>王辉成</t>
  </si>
  <si>
    <t>陈迎春</t>
  </si>
  <si>
    <t>李黄西斐</t>
  </si>
  <si>
    <t>乡镇所属事业单位</t>
  </si>
  <si>
    <t>4-会计</t>
  </si>
  <si>
    <t>肖玉轩</t>
  </si>
  <si>
    <t>陈明哲</t>
  </si>
  <si>
    <t>贺思源</t>
  </si>
  <si>
    <t>肖亭</t>
  </si>
  <si>
    <t>陈曦</t>
  </si>
  <si>
    <t>吴昊</t>
  </si>
  <si>
    <t>杨雨欣</t>
  </si>
  <si>
    <t>李慧</t>
  </si>
  <si>
    <t>彭文</t>
  </si>
  <si>
    <t>文志鹏</t>
  </si>
  <si>
    <t>谢卉</t>
  </si>
  <si>
    <t>李逸</t>
  </si>
  <si>
    <t>谢晴</t>
  </si>
  <si>
    <t>易井然</t>
  </si>
  <si>
    <t>黎妍</t>
  </si>
  <si>
    <t>杨茜</t>
  </si>
  <si>
    <t>刘卓航</t>
  </si>
  <si>
    <t>吴珍慧</t>
  </si>
  <si>
    <t>黎丽君</t>
  </si>
  <si>
    <t>何晨</t>
  </si>
  <si>
    <t>肖妍</t>
  </si>
  <si>
    <t>龙家琦</t>
  </si>
  <si>
    <t>黄仕灵</t>
  </si>
  <si>
    <t>隆宗辉</t>
  </si>
  <si>
    <t>周慧蓝</t>
  </si>
  <si>
    <t>曾昀洁</t>
  </si>
  <si>
    <t>陶琳</t>
  </si>
  <si>
    <t>奉萱秀</t>
  </si>
  <si>
    <t>李轶豪</t>
  </si>
  <si>
    <t>刘学凤</t>
  </si>
  <si>
    <t>县医保基金稽核中心</t>
  </si>
  <si>
    <t>18-专业技术岗位</t>
  </si>
  <si>
    <t>杨历涛</t>
  </si>
  <si>
    <t>莫珍珍</t>
  </si>
  <si>
    <t>莫秋军</t>
  </si>
  <si>
    <t>刘香英</t>
  </si>
  <si>
    <t>唐海</t>
  </si>
  <si>
    <t>唐亮</t>
  </si>
  <si>
    <t>唐珍云</t>
  </si>
  <si>
    <t>张丽</t>
  </si>
  <si>
    <t>曹子俊</t>
  </si>
  <si>
    <t>乡镇生态环境事务中心</t>
  </si>
  <si>
    <t>1-专业技术岗位</t>
  </si>
  <si>
    <t>黄颖蓓</t>
  </si>
  <si>
    <t>肖时益</t>
  </si>
  <si>
    <t>周予馨</t>
  </si>
  <si>
    <t>刘睿</t>
  </si>
  <si>
    <t>刘斌</t>
  </si>
  <si>
    <t>罗紫蓉</t>
  </si>
  <si>
    <t>陈昱霖</t>
  </si>
  <si>
    <t>谢鑫凌</t>
  </si>
  <si>
    <t>刘苏苒</t>
  </si>
  <si>
    <t>杨淇</t>
  </si>
  <si>
    <t>岳亚成</t>
  </si>
  <si>
    <t>王志鸿</t>
  </si>
  <si>
    <t>陈浩波</t>
  </si>
  <si>
    <t>阮杏芝</t>
  </si>
  <si>
    <t>阮璐瑶</t>
  </si>
  <si>
    <t>陈杰</t>
  </si>
  <si>
    <t>阮晓帆</t>
  </si>
  <si>
    <t>蒋隽纬</t>
  </si>
  <si>
    <t>苏辽原</t>
  </si>
  <si>
    <t>龙娟</t>
  </si>
  <si>
    <t>王金玉</t>
  </si>
  <si>
    <t>李凌峰</t>
  </si>
  <si>
    <t>邓梦云</t>
  </si>
  <si>
    <t>邹腾</t>
  </si>
  <si>
    <t>夏倩钰</t>
  </si>
  <si>
    <t>姚瑶</t>
  </si>
  <si>
    <t>张志强</t>
  </si>
  <si>
    <t>刘娴慧</t>
  </si>
  <si>
    <t>汪峰</t>
  </si>
  <si>
    <t>康珺颖</t>
  </si>
  <si>
    <t>向润民</t>
  </si>
  <si>
    <t>李亚奇</t>
  </si>
  <si>
    <t>刘晶晶</t>
  </si>
  <si>
    <t>王玉玲</t>
  </si>
  <si>
    <t>石蕾</t>
  </si>
  <si>
    <t>曾敏</t>
  </si>
  <si>
    <t>莫广海</t>
  </si>
  <si>
    <t>邓鑫</t>
  </si>
  <si>
    <t>周涛</t>
  </si>
  <si>
    <t>王衍琛</t>
  </si>
  <si>
    <t>罗舟</t>
  </si>
  <si>
    <t>夏泽薇</t>
  </si>
  <si>
    <t>张金鑫</t>
  </si>
  <si>
    <t>刘豪峰</t>
  </si>
  <si>
    <t>高小建</t>
  </si>
  <si>
    <t>19-专业技术岗位（计算机）</t>
  </si>
  <si>
    <t>柳侃</t>
  </si>
  <si>
    <t>曾斌斌</t>
  </si>
  <si>
    <t>3-计算机信息员</t>
  </si>
  <si>
    <t>李向阳</t>
  </si>
  <si>
    <t>黎承志</t>
  </si>
  <si>
    <t>邓拓为</t>
  </si>
  <si>
    <t>许名权</t>
  </si>
  <si>
    <t>姚璐</t>
  </si>
  <si>
    <t>李雷</t>
  </si>
  <si>
    <t>蒋诗星</t>
  </si>
  <si>
    <t>肖时金</t>
  </si>
  <si>
    <t>刘雨蓉</t>
  </si>
  <si>
    <t>田新雨</t>
  </si>
  <si>
    <t>张少龙</t>
  </si>
  <si>
    <t>周鑫</t>
  </si>
  <si>
    <t>唐芳倩</t>
  </si>
  <si>
    <t>黄林雄</t>
  </si>
  <si>
    <t>王思思</t>
  </si>
  <si>
    <t>陈星宇</t>
  </si>
  <si>
    <t>周慧玲</t>
  </si>
  <si>
    <t>蒋鑫鑫</t>
  </si>
  <si>
    <t>罗珺</t>
  </si>
  <si>
    <t>刘颖锋</t>
  </si>
  <si>
    <t>陈聪</t>
  </si>
  <si>
    <t>邓海鑫</t>
  </si>
  <si>
    <t>张善昆</t>
  </si>
  <si>
    <t>李星</t>
  </si>
  <si>
    <t>徐慧</t>
  </si>
  <si>
    <t>龙嘉莉</t>
  </si>
  <si>
    <t>杨世玉</t>
  </si>
  <si>
    <t>李家磊</t>
  </si>
  <si>
    <t>唐俊</t>
  </si>
  <si>
    <t>聂东豪</t>
  </si>
  <si>
    <t>张坚</t>
  </si>
  <si>
    <t>许红梅</t>
  </si>
  <si>
    <t>易星</t>
  </si>
  <si>
    <t>肖婉容</t>
  </si>
  <si>
    <t>李碧丹</t>
  </si>
  <si>
    <t>唐佳鑫</t>
  </si>
  <si>
    <t>罗艺荟</t>
  </si>
  <si>
    <t>游洋</t>
  </si>
  <si>
    <t>银明慧</t>
  </si>
  <si>
    <t>徐海睿</t>
  </si>
  <si>
    <t>张凯</t>
  </si>
  <si>
    <t>黎欣雨</t>
  </si>
  <si>
    <t>曾叶茂</t>
  </si>
  <si>
    <t>李丹</t>
  </si>
  <si>
    <t>蒋红年</t>
  </si>
  <si>
    <t>邓建丰</t>
  </si>
  <si>
    <t>宁凯</t>
  </si>
  <si>
    <t>杨家豪</t>
  </si>
  <si>
    <t>魏涵</t>
  </si>
  <si>
    <t>杨兴易</t>
  </si>
  <si>
    <t>刘正晗</t>
  </si>
  <si>
    <t>蒋犹庆</t>
  </si>
  <si>
    <t>邓栋玉</t>
  </si>
  <si>
    <t>陈家乐</t>
  </si>
  <si>
    <t>周雨杰</t>
  </si>
  <si>
    <t>夏梦</t>
  </si>
  <si>
    <t>游文翼</t>
  </si>
  <si>
    <t>黎文龙</t>
  </si>
  <si>
    <t>杨浩健</t>
  </si>
  <si>
    <t>杨炯桓</t>
  </si>
  <si>
    <t>莫惠淞</t>
  </si>
  <si>
    <t>宁振宇</t>
  </si>
  <si>
    <t>蔡汶江</t>
  </si>
  <si>
    <t>倪子怡</t>
  </si>
  <si>
    <t>高峰</t>
  </si>
  <si>
    <t>申钰</t>
  </si>
  <si>
    <t>刘念</t>
  </si>
  <si>
    <t>刘慧琳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</si>
</sst>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0"/>
  <sheetViews>
    <sheetView tabSelected="1" workbookViewId="0">
      <selection activeCell="E16" sqref="E16"/>
    </sheetView>
  </sheetViews>
  <sheetFormatPr defaultColWidth="9" defaultRowHeight="13.5" outlineLevelCol="6"/>
  <cols>
    <col min="1" max="1" width="9" style="2"/>
    <col min="2" max="2" width="6.875" style="2" customWidth="1"/>
    <col min="3" max="3" width="11.375" style="2" customWidth="1"/>
    <col min="4" max="4" width="31.75" style="3" customWidth="1"/>
    <col min="5" max="5" width="21.5" style="3" customWidth="1"/>
    <col min="6" max="6" width="9.375" style="2" customWidth="1"/>
    <col min="7" max="7" width="5.875" style="2" customWidth="1"/>
    <col min="8" max="16384" width="9" style="1"/>
  </cols>
  <sheetData>
    <row r="1" s="1" customFormat="1" ht="20.25" spans="1:7">
      <c r="A1" s="4" t="s">
        <v>0</v>
      </c>
      <c r="B1" s="5"/>
      <c r="C1" s="5"/>
      <c r="D1" s="5"/>
      <c r="E1" s="5"/>
      <c r="F1" s="5"/>
      <c r="G1" s="6"/>
    </row>
    <row r="2" s="1" customFormat="1" ht="33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</row>
    <row r="3" customFormat="1" ht="15" customHeight="1" spans="1:7">
      <c r="A3" s="7" t="s">
        <v>8</v>
      </c>
      <c r="B3" s="7" t="s">
        <v>9</v>
      </c>
      <c r="C3" s="7" t="str">
        <f>"20230101"</f>
        <v>20230101</v>
      </c>
      <c r="D3" s="8" t="s">
        <v>10</v>
      </c>
      <c r="E3" s="8" t="s">
        <v>11</v>
      </c>
      <c r="F3" s="7">
        <v>70.6</v>
      </c>
      <c r="G3" s="7"/>
    </row>
    <row r="4" customFormat="1" ht="15" customHeight="1" spans="1:7">
      <c r="A4" s="7" t="s">
        <v>12</v>
      </c>
      <c r="B4" s="7" t="s">
        <v>13</v>
      </c>
      <c r="C4" s="7" t="str">
        <f>"20230102"</f>
        <v>20230102</v>
      </c>
      <c r="D4" s="8" t="s">
        <v>10</v>
      </c>
      <c r="E4" s="8" t="s">
        <v>11</v>
      </c>
      <c r="F4" s="7">
        <v>55.7</v>
      </c>
      <c r="G4" s="7"/>
    </row>
    <row r="5" customFormat="1" ht="15" customHeight="1" spans="1:7">
      <c r="A5" s="7" t="s">
        <v>14</v>
      </c>
      <c r="B5" s="7" t="s">
        <v>9</v>
      </c>
      <c r="C5" s="7" t="str">
        <f>"20230103"</f>
        <v>20230103</v>
      </c>
      <c r="D5" s="8" t="s">
        <v>10</v>
      </c>
      <c r="E5" s="8" t="s">
        <v>11</v>
      </c>
      <c r="F5" s="7">
        <v>74.6</v>
      </c>
      <c r="G5" s="7"/>
    </row>
    <row r="6" customFormat="1" ht="15" customHeight="1" spans="1:7">
      <c r="A6" s="7" t="s">
        <v>15</v>
      </c>
      <c r="B6" s="7" t="s">
        <v>9</v>
      </c>
      <c r="C6" s="7" t="str">
        <f>"20230104"</f>
        <v>20230104</v>
      </c>
      <c r="D6" s="8" t="s">
        <v>10</v>
      </c>
      <c r="E6" s="8" t="s">
        <v>11</v>
      </c>
      <c r="F6" s="7">
        <v>78</v>
      </c>
      <c r="G6" s="7"/>
    </row>
    <row r="7" customFormat="1" ht="15" customHeight="1" spans="1:7">
      <c r="A7" s="7" t="s">
        <v>16</v>
      </c>
      <c r="B7" s="7" t="s">
        <v>9</v>
      </c>
      <c r="C7" s="7" t="str">
        <f>"20230105"</f>
        <v>20230105</v>
      </c>
      <c r="D7" s="8" t="s">
        <v>10</v>
      </c>
      <c r="E7" s="8" t="s">
        <v>11</v>
      </c>
      <c r="F7" s="7">
        <v>80.6</v>
      </c>
      <c r="G7" s="7"/>
    </row>
    <row r="8" customFormat="1" ht="15" customHeight="1" spans="1:7">
      <c r="A8" s="7" t="s">
        <v>17</v>
      </c>
      <c r="B8" s="7" t="s">
        <v>9</v>
      </c>
      <c r="C8" s="7" t="str">
        <f>"20230106"</f>
        <v>20230106</v>
      </c>
      <c r="D8" s="8" t="s">
        <v>10</v>
      </c>
      <c r="E8" s="8" t="s">
        <v>11</v>
      </c>
      <c r="F8" s="7">
        <v>74.1</v>
      </c>
      <c r="G8" s="7"/>
    </row>
    <row r="9" customFormat="1" ht="15" customHeight="1" spans="1:7">
      <c r="A9" s="7" t="s">
        <v>18</v>
      </c>
      <c r="B9" s="7" t="s">
        <v>9</v>
      </c>
      <c r="C9" s="7" t="str">
        <f>"20230107"</f>
        <v>20230107</v>
      </c>
      <c r="D9" s="8" t="s">
        <v>10</v>
      </c>
      <c r="E9" s="8" t="s">
        <v>11</v>
      </c>
      <c r="F9" s="7">
        <v>67.2</v>
      </c>
      <c r="G9" s="7"/>
    </row>
    <row r="10" customFormat="1" ht="15" customHeight="1" spans="1:7">
      <c r="A10" s="7" t="s">
        <v>19</v>
      </c>
      <c r="B10" s="7" t="s">
        <v>13</v>
      </c>
      <c r="C10" s="7" t="str">
        <f>"20230108"</f>
        <v>20230108</v>
      </c>
      <c r="D10" s="8" t="s">
        <v>10</v>
      </c>
      <c r="E10" s="8" t="s">
        <v>11</v>
      </c>
      <c r="F10" s="7">
        <v>73.2</v>
      </c>
      <c r="G10" s="7"/>
    </row>
    <row r="11" customFormat="1" ht="15" customHeight="1" spans="1:7">
      <c r="A11" s="7" t="s">
        <v>20</v>
      </c>
      <c r="B11" s="7" t="s">
        <v>9</v>
      </c>
      <c r="C11" s="7" t="str">
        <f>"20230109"</f>
        <v>20230109</v>
      </c>
      <c r="D11" s="8" t="s">
        <v>10</v>
      </c>
      <c r="E11" s="8" t="s">
        <v>11</v>
      </c>
      <c r="F11" s="7">
        <v>76.4</v>
      </c>
      <c r="G11" s="7"/>
    </row>
    <row r="12" customFormat="1" ht="15" customHeight="1" spans="1:7">
      <c r="A12" s="7" t="s">
        <v>21</v>
      </c>
      <c r="B12" s="7" t="s">
        <v>9</v>
      </c>
      <c r="C12" s="7" t="str">
        <f>"20230110"</f>
        <v>20230110</v>
      </c>
      <c r="D12" s="8" t="s">
        <v>10</v>
      </c>
      <c r="E12" s="8" t="s">
        <v>11</v>
      </c>
      <c r="F12" s="7">
        <v>74.4</v>
      </c>
      <c r="G12" s="7"/>
    </row>
    <row r="13" customFormat="1" ht="15" customHeight="1" spans="1:7">
      <c r="A13" s="7" t="s">
        <v>22</v>
      </c>
      <c r="B13" s="7" t="s">
        <v>9</v>
      </c>
      <c r="C13" s="7" t="str">
        <f>"20230111"</f>
        <v>20230111</v>
      </c>
      <c r="D13" s="8" t="s">
        <v>10</v>
      </c>
      <c r="E13" s="8" t="s">
        <v>11</v>
      </c>
      <c r="F13" s="7">
        <v>57</v>
      </c>
      <c r="G13" s="7"/>
    </row>
    <row r="14" customFormat="1" ht="15" customHeight="1" spans="1:7">
      <c r="A14" s="7" t="s">
        <v>23</v>
      </c>
      <c r="B14" s="7" t="s">
        <v>9</v>
      </c>
      <c r="C14" s="7" t="str">
        <f>"20230112"</f>
        <v>20230112</v>
      </c>
      <c r="D14" s="8" t="s">
        <v>24</v>
      </c>
      <c r="E14" s="8" t="s">
        <v>25</v>
      </c>
      <c r="F14" s="7">
        <v>64.5</v>
      </c>
      <c r="G14" s="7"/>
    </row>
    <row r="15" customFormat="1" ht="15" customHeight="1" spans="1:7">
      <c r="A15" s="7" t="s">
        <v>26</v>
      </c>
      <c r="B15" s="7" t="s">
        <v>9</v>
      </c>
      <c r="C15" s="7" t="str">
        <f>"20230113"</f>
        <v>20230113</v>
      </c>
      <c r="D15" s="8" t="s">
        <v>24</v>
      </c>
      <c r="E15" s="8" t="s">
        <v>25</v>
      </c>
      <c r="F15" s="9">
        <v>74.9</v>
      </c>
      <c r="G15" s="7"/>
    </row>
    <row r="16" customFormat="1" ht="15" customHeight="1" spans="1:7">
      <c r="A16" s="7" t="s">
        <v>27</v>
      </c>
      <c r="B16" s="7" t="s">
        <v>9</v>
      </c>
      <c r="C16" s="7" t="str">
        <f>"20230114"</f>
        <v>20230114</v>
      </c>
      <c r="D16" s="8" t="s">
        <v>24</v>
      </c>
      <c r="E16" s="8" t="s">
        <v>25</v>
      </c>
      <c r="F16" s="9">
        <v>67.4</v>
      </c>
      <c r="G16" s="7"/>
    </row>
    <row r="17" customFormat="1" ht="15" customHeight="1" spans="1:7">
      <c r="A17" s="7" t="s">
        <v>28</v>
      </c>
      <c r="B17" s="7" t="s">
        <v>13</v>
      </c>
      <c r="C17" s="7" t="str">
        <f>"20230115"</f>
        <v>20230115</v>
      </c>
      <c r="D17" s="8" t="s">
        <v>29</v>
      </c>
      <c r="E17" s="8" t="s">
        <v>30</v>
      </c>
      <c r="F17" s="9">
        <v>70.7</v>
      </c>
      <c r="G17" s="7"/>
    </row>
    <row r="18" customFormat="1" ht="15" customHeight="1" spans="1:7">
      <c r="A18" s="7" t="s">
        <v>31</v>
      </c>
      <c r="B18" s="7" t="s">
        <v>13</v>
      </c>
      <c r="C18" s="7" t="str">
        <f>"20230116"</f>
        <v>20230116</v>
      </c>
      <c r="D18" s="8" t="s">
        <v>29</v>
      </c>
      <c r="E18" s="8" t="s">
        <v>30</v>
      </c>
      <c r="F18" s="7">
        <v>0</v>
      </c>
      <c r="G18" s="7" t="s">
        <v>32</v>
      </c>
    </row>
    <row r="19" customFormat="1" ht="15" customHeight="1" spans="1:7">
      <c r="A19" s="7" t="s">
        <v>33</v>
      </c>
      <c r="B19" s="7" t="s">
        <v>13</v>
      </c>
      <c r="C19" s="7" t="str">
        <f>"20230117"</f>
        <v>20230117</v>
      </c>
      <c r="D19" s="8" t="s">
        <v>29</v>
      </c>
      <c r="E19" s="8" t="s">
        <v>30</v>
      </c>
      <c r="F19" s="7">
        <v>76.6</v>
      </c>
      <c r="G19" s="7"/>
    </row>
    <row r="20" customFormat="1" ht="15" customHeight="1" spans="1:7">
      <c r="A20" s="7" t="s">
        <v>34</v>
      </c>
      <c r="B20" s="7" t="s">
        <v>13</v>
      </c>
      <c r="C20" s="7" t="str">
        <f>"20230118"</f>
        <v>20230118</v>
      </c>
      <c r="D20" s="8" t="s">
        <v>35</v>
      </c>
      <c r="E20" s="8" t="s">
        <v>36</v>
      </c>
      <c r="F20" s="7">
        <v>72.7</v>
      </c>
      <c r="G20" s="7"/>
    </row>
    <row r="21" customFormat="1" ht="15" customHeight="1" spans="1:7">
      <c r="A21" s="7" t="s">
        <v>37</v>
      </c>
      <c r="B21" s="7" t="s">
        <v>13</v>
      </c>
      <c r="C21" s="7" t="str">
        <f>"20230119"</f>
        <v>20230119</v>
      </c>
      <c r="D21" s="8" t="s">
        <v>35</v>
      </c>
      <c r="E21" s="8" t="s">
        <v>36</v>
      </c>
      <c r="F21" s="7">
        <v>71.7</v>
      </c>
      <c r="G21" s="7"/>
    </row>
    <row r="22" customFormat="1" ht="15" customHeight="1" spans="1:7">
      <c r="A22" s="7" t="s">
        <v>38</v>
      </c>
      <c r="B22" s="7" t="s">
        <v>9</v>
      </c>
      <c r="C22" s="7" t="str">
        <f>"20230120"</f>
        <v>20230120</v>
      </c>
      <c r="D22" s="8" t="s">
        <v>39</v>
      </c>
      <c r="E22" s="8" t="s">
        <v>40</v>
      </c>
      <c r="F22" s="7">
        <v>76.1</v>
      </c>
      <c r="G22" s="7"/>
    </row>
    <row r="23" customFormat="1" ht="15" customHeight="1" spans="1:7">
      <c r="A23" s="7" t="s">
        <v>41</v>
      </c>
      <c r="B23" s="7" t="s">
        <v>13</v>
      </c>
      <c r="C23" s="7" t="str">
        <f>"20230121"</f>
        <v>20230121</v>
      </c>
      <c r="D23" s="8" t="s">
        <v>39</v>
      </c>
      <c r="E23" s="8" t="s">
        <v>40</v>
      </c>
      <c r="F23" s="7">
        <v>75.8</v>
      </c>
      <c r="G23" s="7"/>
    </row>
    <row r="24" customFormat="1" ht="15" customHeight="1" spans="1:7">
      <c r="A24" s="7" t="s">
        <v>42</v>
      </c>
      <c r="B24" s="7" t="s">
        <v>9</v>
      </c>
      <c r="C24" s="7" t="str">
        <f>"20230122"</f>
        <v>20230122</v>
      </c>
      <c r="D24" s="8" t="s">
        <v>39</v>
      </c>
      <c r="E24" s="8" t="s">
        <v>40</v>
      </c>
      <c r="F24" s="10">
        <v>80.9</v>
      </c>
      <c r="G24" s="7"/>
    </row>
    <row r="25" customFormat="1" ht="15" customHeight="1" spans="1:7">
      <c r="A25" s="7" t="s">
        <v>43</v>
      </c>
      <c r="B25" s="7" t="s">
        <v>9</v>
      </c>
      <c r="C25" s="7" t="str">
        <f>"20230123"</f>
        <v>20230123</v>
      </c>
      <c r="D25" s="8" t="s">
        <v>39</v>
      </c>
      <c r="E25" s="8" t="s">
        <v>40</v>
      </c>
      <c r="F25" s="10">
        <v>75.1</v>
      </c>
      <c r="G25" s="7"/>
    </row>
    <row r="26" customFormat="1" ht="15" customHeight="1" spans="1:7">
      <c r="A26" s="7" t="s">
        <v>44</v>
      </c>
      <c r="B26" s="7" t="s">
        <v>9</v>
      </c>
      <c r="C26" s="7" t="str">
        <f>"20230124"</f>
        <v>20230124</v>
      </c>
      <c r="D26" s="8" t="s">
        <v>45</v>
      </c>
      <c r="E26" s="8" t="s">
        <v>46</v>
      </c>
      <c r="F26" s="10">
        <v>0</v>
      </c>
      <c r="G26" s="7" t="s">
        <v>32</v>
      </c>
    </row>
    <row r="27" customFormat="1" ht="15" customHeight="1" spans="1:7">
      <c r="A27" s="7" t="s">
        <v>47</v>
      </c>
      <c r="B27" s="7" t="s">
        <v>9</v>
      </c>
      <c r="C27" s="7" t="str">
        <f>"20230125"</f>
        <v>20230125</v>
      </c>
      <c r="D27" s="8" t="s">
        <v>45</v>
      </c>
      <c r="E27" s="8" t="s">
        <v>46</v>
      </c>
      <c r="F27" s="10">
        <v>41.6</v>
      </c>
      <c r="G27" s="7"/>
    </row>
    <row r="28" customFormat="1" ht="15" customHeight="1" spans="1:7">
      <c r="A28" s="7" t="s">
        <v>48</v>
      </c>
      <c r="B28" s="7" t="s">
        <v>9</v>
      </c>
      <c r="C28" s="7" t="str">
        <f>"20230126"</f>
        <v>20230126</v>
      </c>
      <c r="D28" s="8" t="s">
        <v>45</v>
      </c>
      <c r="E28" s="8" t="s">
        <v>46</v>
      </c>
      <c r="F28" s="7">
        <v>63</v>
      </c>
      <c r="G28" s="7"/>
    </row>
    <row r="29" customFormat="1" ht="15" customHeight="1" spans="1:7">
      <c r="A29" s="7" t="s">
        <v>49</v>
      </c>
      <c r="B29" s="7" t="s">
        <v>9</v>
      </c>
      <c r="C29" s="7" t="str">
        <f>"20230127"</f>
        <v>20230127</v>
      </c>
      <c r="D29" s="8" t="s">
        <v>45</v>
      </c>
      <c r="E29" s="8" t="s">
        <v>46</v>
      </c>
      <c r="F29" s="7">
        <v>0</v>
      </c>
      <c r="G29" s="7" t="s">
        <v>32</v>
      </c>
    </row>
    <row r="30" customFormat="1" ht="15" customHeight="1" spans="1:7">
      <c r="A30" s="7" t="s">
        <v>50</v>
      </c>
      <c r="B30" s="7" t="s">
        <v>9</v>
      </c>
      <c r="C30" s="7" t="str">
        <f>"20230128"</f>
        <v>20230128</v>
      </c>
      <c r="D30" s="8" t="s">
        <v>51</v>
      </c>
      <c r="E30" s="8" t="s">
        <v>52</v>
      </c>
      <c r="F30" s="7">
        <v>0</v>
      </c>
      <c r="G30" s="7" t="s">
        <v>32</v>
      </c>
    </row>
    <row r="31" customFormat="1" ht="15" customHeight="1" spans="1:7">
      <c r="A31" s="7" t="s">
        <v>53</v>
      </c>
      <c r="B31" s="7" t="s">
        <v>13</v>
      </c>
      <c r="C31" s="7" t="str">
        <f>"20230129"</f>
        <v>20230129</v>
      </c>
      <c r="D31" s="8" t="s">
        <v>51</v>
      </c>
      <c r="E31" s="8" t="s">
        <v>52</v>
      </c>
      <c r="F31" s="9">
        <v>76.5</v>
      </c>
      <c r="G31" s="7"/>
    </row>
    <row r="32" customFormat="1" ht="15" customHeight="1" spans="1:7">
      <c r="A32" s="7" t="s">
        <v>54</v>
      </c>
      <c r="B32" s="7" t="s">
        <v>9</v>
      </c>
      <c r="C32" s="7" t="str">
        <f>"20230130"</f>
        <v>20230130</v>
      </c>
      <c r="D32" s="8" t="s">
        <v>51</v>
      </c>
      <c r="E32" s="8" t="s">
        <v>52</v>
      </c>
      <c r="F32" s="7">
        <v>80.9</v>
      </c>
      <c r="G32" s="7"/>
    </row>
    <row r="33" customFormat="1" ht="15" customHeight="1" spans="1:7">
      <c r="A33" s="7" t="s">
        <v>55</v>
      </c>
      <c r="B33" s="7" t="s">
        <v>13</v>
      </c>
      <c r="C33" s="7" t="str">
        <f>"20230131"</f>
        <v>20230131</v>
      </c>
      <c r="D33" s="8" t="s">
        <v>51</v>
      </c>
      <c r="E33" s="8" t="s">
        <v>52</v>
      </c>
      <c r="F33" s="7">
        <v>71</v>
      </c>
      <c r="G33" s="7"/>
    </row>
    <row r="34" s="1" customFormat="1" ht="15" customHeight="1" spans="1:7">
      <c r="A34" s="7" t="s">
        <v>56</v>
      </c>
      <c r="B34" s="7" t="s">
        <v>9</v>
      </c>
      <c r="C34" s="7" t="str">
        <f>"20230132"</f>
        <v>20230132</v>
      </c>
      <c r="D34" s="8" t="s">
        <v>57</v>
      </c>
      <c r="E34" s="8" t="s">
        <v>58</v>
      </c>
      <c r="F34" s="7">
        <v>0</v>
      </c>
      <c r="G34" s="7" t="s">
        <v>32</v>
      </c>
    </row>
    <row r="35" s="1" customFormat="1" ht="15" customHeight="1" spans="1:7">
      <c r="A35" s="7" t="s">
        <v>59</v>
      </c>
      <c r="B35" s="7" t="s">
        <v>13</v>
      </c>
      <c r="C35" s="7" t="str">
        <f>"20230133"</f>
        <v>20230133</v>
      </c>
      <c r="D35" s="8" t="s">
        <v>57</v>
      </c>
      <c r="E35" s="8" t="s">
        <v>58</v>
      </c>
      <c r="F35" s="7">
        <v>0</v>
      </c>
      <c r="G35" s="7" t="s">
        <v>32</v>
      </c>
    </row>
    <row r="36" s="1" customFormat="1" ht="15" customHeight="1" spans="1:7">
      <c r="A36" s="7" t="s">
        <v>60</v>
      </c>
      <c r="B36" s="7" t="s">
        <v>9</v>
      </c>
      <c r="C36" s="7" t="str">
        <f>"20230134"</f>
        <v>20230134</v>
      </c>
      <c r="D36" s="8" t="s">
        <v>57</v>
      </c>
      <c r="E36" s="8" t="s">
        <v>58</v>
      </c>
      <c r="F36" s="7">
        <v>0</v>
      </c>
      <c r="G36" s="7" t="s">
        <v>32</v>
      </c>
    </row>
    <row r="37" customFormat="1" ht="15" customHeight="1" spans="1:7">
      <c r="A37" s="11" t="s">
        <v>61</v>
      </c>
      <c r="B37" s="11" t="s">
        <v>9</v>
      </c>
      <c r="C37" s="11" t="str">
        <f>"20230201"</f>
        <v>20230201</v>
      </c>
      <c r="D37" s="12" t="s">
        <v>62</v>
      </c>
      <c r="E37" s="12" t="s">
        <v>63</v>
      </c>
      <c r="F37" s="11">
        <v>48.1</v>
      </c>
      <c r="G37" s="11"/>
    </row>
    <row r="38" customFormat="1" ht="15" customHeight="1" spans="1:7">
      <c r="A38" s="11" t="s">
        <v>64</v>
      </c>
      <c r="B38" s="11" t="s">
        <v>9</v>
      </c>
      <c r="C38" s="11" t="str">
        <f>"20230202"</f>
        <v>20230202</v>
      </c>
      <c r="D38" s="12" t="s">
        <v>62</v>
      </c>
      <c r="E38" s="12" t="s">
        <v>63</v>
      </c>
      <c r="F38" s="11">
        <v>50.7</v>
      </c>
      <c r="G38" s="11"/>
    </row>
    <row r="39" customFormat="1" ht="15" customHeight="1" spans="1:7">
      <c r="A39" s="11" t="s">
        <v>65</v>
      </c>
      <c r="B39" s="11" t="s">
        <v>9</v>
      </c>
      <c r="C39" s="11" t="str">
        <f>"20230203"</f>
        <v>20230203</v>
      </c>
      <c r="D39" s="12" t="s">
        <v>62</v>
      </c>
      <c r="E39" s="12" t="s">
        <v>63</v>
      </c>
      <c r="F39" s="11">
        <v>56.7</v>
      </c>
      <c r="G39" s="11"/>
    </row>
    <row r="40" customFormat="1" ht="15" customHeight="1" spans="1:7">
      <c r="A40" s="11" t="s">
        <v>66</v>
      </c>
      <c r="B40" s="11" t="s">
        <v>9</v>
      </c>
      <c r="C40" s="11" t="str">
        <f>"20230204"</f>
        <v>20230204</v>
      </c>
      <c r="D40" s="12" t="s">
        <v>62</v>
      </c>
      <c r="E40" s="12" t="s">
        <v>63</v>
      </c>
      <c r="F40" s="11">
        <v>63.3</v>
      </c>
      <c r="G40" s="11"/>
    </row>
    <row r="41" customFormat="1" ht="15" customHeight="1" spans="1:7">
      <c r="A41" s="11" t="s">
        <v>67</v>
      </c>
      <c r="B41" s="11" t="s">
        <v>9</v>
      </c>
      <c r="C41" s="11" t="str">
        <f>"20230205"</f>
        <v>20230205</v>
      </c>
      <c r="D41" s="12" t="s">
        <v>62</v>
      </c>
      <c r="E41" s="12" t="s">
        <v>63</v>
      </c>
      <c r="F41" s="11">
        <v>61</v>
      </c>
      <c r="G41" s="11"/>
    </row>
    <row r="42" customFormat="1" ht="15" customHeight="1" spans="1:7">
      <c r="A42" s="11" t="s">
        <v>68</v>
      </c>
      <c r="B42" s="11" t="s">
        <v>9</v>
      </c>
      <c r="C42" s="11" t="str">
        <f>"20230206"</f>
        <v>20230206</v>
      </c>
      <c r="D42" s="12" t="s">
        <v>62</v>
      </c>
      <c r="E42" s="12" t="s">
        <v>63</v>
      </c>
      <c r="F42" s="11">
        <v>55.2</v>
      </c>
      <c r="G42" s="11"/>
    </row>
    <row r="43" customFormat="1" ht="15" customHeight="1" spans="1:7">
      <c r="A43" s="11" t="s">
        <v>69</v>
      </c>
      <c r="B43" s="11" t="s">
        <v>9</v>
      </c>
      <c r="C43" s="11" t="str">
        <f>"20230207"</f>
        <v>20230207</v>
      </c>
      <c r="D43" s="12" t="s">
        <v>62</v>
      </c>
      <c r="E43" s="12" t="s">
        <v>63</v>
      </c>
      <c r="F43" s="11">
        <v>67.4</v>
      </c>
      <c r="G43" s="11"/>
    </row>
    <row r="44" customFormat="1" ht="15" customHeight="1" spans="1:7">
      <c r="A44" s="11" t="s">
        <v>70</v>
      </c>
      <c r="B44" s="11" t="s">
        <v>9</v>
      </c>
      <c r="C44" s="11" t="str">
        <f>"20230208"</f>
        <v>20230208</v>
      </c>
      <c r="D44" s="12" t="s">
        <v>62</v>
      </c>
      <c r="E44" s="12" t="s">
        <v>63</v>
      </c>
      <c r="F44" s="11">
        <v>46.5</v>
      </c>
      <c r="G44" s="11"/>
    </row>
    <row r="45" customFormat="1" ht="15" customHeight="1" spans="1:7">
      <c r="A45" s="11" t="s">
        <v>71</v>
      </c>
      <c r="B45" s="11" t="s">
        <v>9</v>
      </c>
      <c r="C45" s="11" t="str">
        <f>"20230209"</f>
        <v>20230209</v>
      </c>
      <c r="D45" s="12" t="s">
        <v>62</v>
      </c>
      <c r="E45" s="12" t="s">
        <v>63</v>
      </c>
      <c r="F45" s="11">
        <v>73.9</v>
      </c>
      <c r="G45" s="11"/>
    </row>
    <row r="46" customFormat="1" ht="15" customHeight="1" spans="1:7">
      <c r="A46" s="11" t="s">
        <v>72</v>
      </c>
      <c r="B46" s="11" t="s">
        <v>9</v>
      </c>
      <c r="C46" s="11" t="str">
        <f>"20230210"</f>
        <v>20230210</v>
      </c>
      <c r="D46" s="12" t="s">
        <v>62</v>
      </c>
      <c r="E46" s="12" t="s">
        <v>63</v>
      </c>
      <c r="F46" s="11">
        <v>45.1</v>
      </c>
      <c r="G46" s="11"/>
    </row>
    <row r="47" customFormat="1" ht="15" customHeight="1" spans="1:7">
      <c r="A47" s="11" t="s">
        <v>73</v>
      </c>
      <c r="B47" s="11" t="s">
        <v>9</v>
      </c>
      <c r="C47" s="11" t="str">
        <f>"20230211"</f>
        <v>20230211</v>
      </c>
      <c r="D47" s="12" t="s">
        <v>62</v>
      </c>
      <c r="E47" s="12" t="s">
        <v>63</v>
      </c>
      <c r="F47" s="11">
        <v>60.2</v>
      </c>
      <c r="G47" s="11"/>
    </row>
    <row r="48" customFormat="1" ht="15" customHeight="1" spans="1:7">
      <c r="A48" s="11" t="s">
        <v>74</v>
      </c>
      <c r="B48" s="11" t="s">
        <v>9</v>
      </c>
      <c r="C48" s="11" t="str">
        <f>"20230212"</f>
        <v>20230212</v>
      </c>
      <c r="D48" s="12" t="s">
        <v>62</v>
      </c>
      <c r="E48" s="12" t="s">
        <v>63</v>
      </c>
      <c r="F48" s="11">
        <v>54.9</v>
      </c>
      <c r="G48" s="11"/>
    </row>
    <row r="49" customFormat="1" ht="15" customHeight="1" spans="1:7">
      <c r="A49" s="11" t="s">
        <v>75</v>
      </c>
      <c r="B49" s="11" t="s">
        <v>9</v>
      </c>
      <c r="C49" s="11" t="str">
        <f>"20230213"</f>
        <v>20230213</v>
      </c>
      <c r="D49" s="12" t="s">
        <v>62</v>
      </c>
      <c r="E49" s="12" t="s">
        <v>63</v>
      </c>
      <c r="F49" s="11">
        <v>54</v>
      </c>
      <c r="G49" s="11"/>
    </row>
    <row r="50" customFormat="1" ht="15" customHeight="1" spans="1:7">
      <c r="A50" s="11" t="s">
        <v>76</v>
      </c>
      <c r="B50" s="11" t="s">
        <v>9</v>
      </c>
      <c r="C50" s="11" t="str">
        <f>"20230214"</f>
        <v>20230214</v>
      </c>
      <c r="D50" s="12" t="s">
        <v>62</v>
      </c>
      <c r="E50" s="12" t="s">
        <v>63</v>
      </c>
      <c r="F50" s="11">
        <v>69.5</v>
      </c>
      <c r="G50" s="11"/>
    </row>
    <row r="51" customFormat="1" ht="15" customHeight="1" spans="1:7">
      <c r="A51" s="11" t="s">
        <v>77</v>
      </c>
      <c r="B51" s="11" t="s">
        <v>9</v>
      </c>
      <c r="C51" s="11" t="str">
        <f>"20230215"</f>
        <v>20230215</v>
      </c>
      <c r="D51" s="12" t="s">
        <v>62</v>
      </c>
      <c r="E51" s="12" t="s">
        <v>63</v>
      </c>
      <c r="F51" s="11">
        <v>55.4</v>
      </c>
      <c r="G51" s="11"/>
    </row>
    <row r="52" customFormat="1" ht="15" customHeight="1" spans="1:7">
      <c r="A52" s="11" t="s">
        <v>78</v>
      </c>
      <c r="B52" s="11" t="s">
        <v>9</v>
      </c>
      <c r="C52" s="11" t="str">
        <f>"20230216"</f>
        <v>20230216</v>
      </c>
      <c r="D52" s="12" t="s">
        <v>62</v>
      </c>
      <c r="E52" s="12" t="s">
        <v>63</v>
      </c>
      <c r="F52" s="11">
        <v>52.9</v>
      </c>
      <c r="G52" s="11"/>
    </row>
    <row r="53" customFormat="1" ht="15" customHeight="1" spans="1:7">
      <c r="A53" s="11" t="s">
        <v>79</v>
      </c>
      <c r="B53" s="11" t="s">
        <v>9</v>
      </c>
      <c r="C53" s="11" t="str">
        <f>"20230217"</f>
        <v>20230217</v>
      </c>
      <c r="D53" s="12" t="s">
        <v>62</v>
      </c>
      <c r="E53" s="12" t="s">
        <v>63</v>
      </c>
      <c r="F53" s="11">
        <v>54.1</v>
      </c>
      <c r="G53" s="11"/>
    </row>
    <row r="54" customFormat="1" ht="15" customHeight="1" spans="1:7">
      <c r="A54" s="11" t="s">
        <v>80</v>
      </c>
      <c r="B54" s="11" t="s">
        <v>9</v>
      </c>
      <c r="C54" s="11" t="str">
        <f>"20230218"</f>
        <v>20230218</v>
      </c>
      <c r="D54" s="12" t="s">
        <v>62</v>
      </c>
      <c r="E54" s="12" t="s">
        <v>63</v>
      </c>
      <c r="F54" s="11">
        <v>48.3</v>
      </c>
      <c r="G54" s="11"/>
    </row>
    <row r="55" customFormat="1" ht="15" customHeight="1" spans="1:7">
      <c r="A55" s="11" t="s">
        <v>81</v>
      </c>
      <c r="B55" s="11" t="s">
        <v>13</v>
      </c>
      <c r="C55" s="11" t="str">
        <f>"20230219"</f>
        <v>20230219</v>
      </c>
      <c r="D55" s="12" t="s">
        <v>62</v>
      </c>
      <c r="E55" s="12" t="s">
        <v>63</v>
      </c>
      <c r="F55" s="11">
        <v>67.7</v>
      </c>
      <c r="G55" s="11"/>
    </row>
    <row r="56" customFormat="1" ht="15" customHeight="1" spans="1:7">
      <c r="A56" s="11" t="s">
        <v>82</v>
      </c>
      <c r="B56" s="11" t="s">
        <v>9</v>
      </c>
      <c r="C56" s="11" t="str">
        <f>"20230220"</f>
        <v>20230220</v>
      </c>
      <c r="D56" s="12" t="s">
        <v>62</v>
      </c>
      <c r="E56" s="12" t="s">
        <v>63</v>
      </c>
      <c r="F56" s="11">
        <v>71</v>
      </c>
      <c r="G56" s="11"/>
    </row>
    <row r="57" customFormat="1" ht="15" customHeight="1" spans="1:7">
      <c r="A57" s="11" t="s">
        <v>83</v>
      </c>
      <c r="B57" s="11" t="s">
        <v>9</v>
      </c>
      <c r="C57" s="11" t="str">
        <f>"20230221"</f>
        <v>20230221</v>
      </c>
      <c r="D57" s="12" t="s">
        <v>62</v>
      </c>
      <c r="E57" s="12" t="s">
        <v>63</v>
      </c>
      <c r="F57" s="11">
        <v>64.2</v>
      </c>
      <c r="G57" s="11"/>
    </row>
    <row r="58" customFormat="1" ht="15" customHeight="1" spans="1:7">
      <c r="A58" s="11" t="s">
        <v>84</v>
      </c>
      <c r="B58" s="11" t="s">
        <v>9</v>
      </c>
      <c r="C58" s="11" t="str">
        <f>"20230222"</f>
        <v>20230222</v>
      </c>
      <c r="D58" s="12" t="s">
        <v>62</v>
      </c>
      <c r="E58" s="12" t="s">
        <v>63</v>
      </c>
      <c r="F58" s="11">
        <v>47.7</v>
      </c>
      <c r="G58" s="11"/>
    </row>
    <row r="59" customFormat="1" ht="15" customHeight="1" spans="1:7">
      <c r="A59" s="11" t="s">
        <v>85</v>
      </c>
      <c r="B59" s="11" t="s">
        <v>9</v>
      </c>
      <c r="C59" s="11" t="str">
        <f>"20230223"</f>
        <v>20230223</v>
      </c>
      <c r="D59" s="12" t="s">
        <v>62</v>
      </c>
      <c r="E59" s="12" t="s">
        <v>63</v>
      </c>
      <c r="F59" s="11">
        <v>53.9</v>
      </c>
      <c r="G59" s="11"/>
    </row>
    <row r="60" customFormat="1" ht="15" customHeight="1" spans="1:7">
      <c r="A60" s="11" t="s">
        <v>86</v>
      </c>
      <c r="B60" s="11" t="s">
        <v>13</v>
      </c>
      <c r="C60" s="11" t="str">
        <f>"20230224"</f>
        <v>20230224</v>
      </c>
      <c r="D60" s="12" t="s">
        <v>62</v>
      </c>
      <c r="E60" s="12" t="s">
        <v>63</v>
      </c>
      <c r="F60" s="11">
        <v>60.5</v>
      </c>
      <c r="G60" s="11"/>
    </row>
    <row r="61" customFormat="1" ht="15" customHeight="1" spans="1:7">
      <c r="A61" s="11" t="s">
        <v>87</v>
      </c>
      <c r="B61" s="11" t="s">
        <v>9</v>
      </c>
      <c r="C61" s="11" t="str">
        <f>"20230225"</f>
        <v>20230225</v>
      </c>
      <c r="D61" s="12" t="s">
        <v>62</v>
      </c>
      <c r="E61" s="12" t="s">
        <v>63</v>
      </c>
      <c r="F61" s="11">
        <v>67.8</v>
      </c>
      <c r="G61" s="11"/>
    </row>
    <row r="62" customFormat="1" ht="15" customHeight="1" spans="1:7">
      <c r="A62" s="11" t="s">
        <v>88</v>
      </c>
      <c r="B62" s="11" t="s">
        <v>9</v>
      </c>
      <c r="C62" s="11" t="str">
        <f>"20230226"</f>
        <v>20230226</v>
      </c>
      <c r="D62" s="12" t="s">
        <v>62</v>
      </c>
      <c r="E62" s="12" t="s">
        <v>63</v>
      </c>
      <c r="F62" s="11">
        <v>63.8</v>
      </c>
      <c r="G62" s="11"/>
    </row>
    <row r="63" customFormat="1" ht="15" customHeight="1" spans="1:7">
      <c r="A63" s="11" t="s">
        <v>89</v>
      </c>
      <c r="B63" s="11" t="s">
        <v>9</v>
      </c>
      <c r="C63" s="11" t="str">
        <f>"20230227"</f>
        <v>20230227</v>
      </c>
      <c r="D63" s="12" t="s">
        <v>62</v>
      </c>
      <c r="E63" s="12" t="s">
        <v>63</v>
      </c>
      <c r="F63" s="11">
        <v>55.6</v>
      </c>
      <c r="G63" s="11"/>
    </row>
    <row r="64" customFormat="1" ht="15" customHeight="1" spans="1:7">
      <c r="A64" s="11" t="s">
        <v>90</v>
      </c>
      <c r="B64" s="11" t="s">
        <v>9</v>
      </c>
      <c r="C64" s="11" t="str">
        <f>"20230228"</f>
        <v>20230228</v>
      </c>
      <c r="D64" s="12" t="s">
        <v>62</v>
      </c>
      <c r="E64" s="12" t="s">
        <v>63</v>
      </c>
      <c r="F64" s="11">
        <v>55.1</v>
      </c>
      <c r="G64" s="11"/>
    </row>
    <row r="65" customFormat="1" ht="15" customHeight="1" spans="1:7">
      <c r="A65" s="11" t="s">
        <v>91</v>
      </c>
      <c r="B65" s="11" t="s">
        <v>9</v>
      </c>
      <c r="C65" s="11" t="str">
        <f>"20230229"</f>
        <v>20230229</v>
      </c>
      <c r="D65" s="12" t="s">
        <v>62</v>
      </c>
      <c r="E65" s="12" t="s">
        <v>63</v>
      </c>
      <c r="F65" s="11">
        <v>56.4</v>
      </c>
      <c r="G65" s="11"/>
    </row>
    <row r="66" customFormat="1" ht="15" customHeight="1" spans="1:7">
      <c r="A66" s="11" t="s">
        <v>92</v>
      </c>
      <c r="B66" s="11" t="s">
        <v>9</v>
      </c>
      <c r="C66" s="11" t="str">
        <f>"20230230"</f>
        <v>20230230</v>
      </c>
      <c r="D66" s="12" t="s">
        <v>62</v>
      </c>
      <c r="E66" s="12" t="s">
        <v>63</v>
      </c>
      <c r="F66" s="11">
        <v>61</v>
      </c>
      <c r="G66" s="11"/>
    </row>
    <row r="67" customFormat="1" ht="15" customHeight="1" spans="1:7">
      <c r="A67" s="11" t="s">
        <v>93</v>
      </c>
      <c r="B67" s="11" t="s">
        <v>9</v>
      </c>
      <c r="C67" s="11" t="str">
        <f>"20230231"</f>
        <v>20230231</v>
      </c>
      <c r="D67" s="12" t="s">
        <v>62</v>
      </c>
      <c r="E67" s="12" t="s">
        <v>63</v>
      </c>
      <c r="F67" s="11">
        <v>50.7</v>
      </c>
      <c r="G67" s="11"/>
    </row>
    <row r="68" customFormat="1" ht="15" customHeight="1" spans="1:7">
      <c r="A68" s="11" t="s">
        <v>94</v>
      </c>
      <c r="B68" s="11" t="s">
        <v>13</v>
      </c>
      <c r="C68" s="11" t="str">
        <f>"20230301"</f>
        <v>20230301</v>
      </c>
      <c r="D68" s="12" t="s">
        <v>62</v>
      </c>
      <c r="E68" s="12" t="s">
        <v>63</v>
      </c>
      <c r="F68" s="11">
        <v>63.1</v>
      </c>
      <c r="G68" s="11"/>
    </row>
    <row r="69" customFormat="1" ht="15" customHeight="1" spans="1:7">
      <c r="A69" s="11" t="s">
        <v>95</v>
      </c>
      <c r="B69" s="11" t="s">
        <v>9</v>
      </c>
      <c r="C69" s="11" t="str">
        <f>"20230302"</f>
        <v>20230302</v>
      </c>
      <c r="D69" s="12" t="s">
        <v>62</v>
      </c>
      <c r="E69" s="12" t="s">
        <v>63</v>
      </c>
      <c r="F69" s="11">
        <v>52.3</v>
      </c>
      <c r="G69" s="11"/>
    </row>
    <row r="70" customFormat="1" ht="15" customHeight="1" spans="1:7">
      <c r="A70" s="11" t="s">
        <v>96</v>
      </c>
      <c r="B70" s="11" t="s">
        <v>9</v>
      </c>
      <c r="C70" s="11" t="str">
        <f>"20230303"</f>
        <v>20230303</v>
      </c>
      <c r="D70" s="12" t="s">
        <v>62</v>
      </c>
      <c r="E70" s="12" t="s">
        <v>63</v>
      </c>
      <c r="F70" s="11">
        <v>55.7</v>
      </c>
      <c r="G70" s="11"/>
    </row>
    <row r="71" customFormat="1" ht="15" customHeight="1" spans="1:7">
      <c r="A71" s="11" t="s">
        <v>97</v>
      </c>
      <c r="B71" s="11" t="s">
        <v>9</v>
      </c>
      <c r="C71" s="11" t="str">
        <f>"20230304"</f>
        <v>20230304</v>
      </c>
      <c r="D71" s="12" t="s">
        <v>62</v>
      </c>
      <c r="E71" s="12" t="s">
        <v>63</v>
      </c>
      <c r="F71" s="11">
        <v>61.2</v>
      </c>
      <c r="G71" s="11"/>
    </row>
    <row r="72" customFormat="1" ht="15" customHeight="1" spans="1:7">
      <c r="A72" s="11" t="s">
        <v>98</v>
      </c>
      <c r="B72" s="11" t="s">
        <v>9</v>
      </c>
      <c r="C72" s="11" t="str">
        <f>"20230305"</f>
        <v>20230305</v>
      </c>
      <c r="D72" s="12" t="s">
        <v>62</v>
      </c>
      <c r="E72" s="12" t="s">
        <v>63</v>
      </c>
      <c r="F72" s="11">
        <v>0</v>
      </c>
      <c r="G72" s="11" t="s">
        <v>32</v>
      </c>
    </row>
    <row r="73" customFormat="1" ht="15" customHeight="1" spans="1:7">
      <c r="A73" s="11" t="s">
        <v>99</v>
      </c>
      <c r="B73" s="11" t="s">
        <v>9</v>
      </c>
      <c r="C73" s="11" t="str">
        <f>"20230306"</f>
        <v>20230306</v>
      </c>
      <c r="D73" s="12" t="s">
        <v>62</v>
      </c>
      <c r="E73" s="12" t="s">
        <v>63</v>
      </c>
      <c r="F73" s="11">
        <v>38.9</v>
      </c>
      <c r="G73" s="11"/>
    </row>
    <row r="74" customFormat="1" ht="15" customHeight="1" spans="1:7">
      <c r="A74" s="11" t="s">
        <v>100</v>
      </c>
      <c r="B74" s="11" t="s">
        <v>9</v>
      </c>
      <c r="C74" s="11" t="str">
        <f>"20230307"</f>
        <v>20230307</v>
      </c>
      <c r="D74" s="12" t="s">
        <v>62</v>
      </c>
      <c r="E74" s="12" t="s">
        <v>63</v>
      </c>
      <c r="F74" s="11">
        <v>60.6</v>
      </c>
      <c r="G74" s="11"/>
    </row>
    <row r="75" customFormat="1" ht="15" customHeight="1" spans="1:7">
      <c r="A75" s="11" t="s">
        <v>101</v>
      </c>
      <c r="B75" s="11" t="s">
        <v>9</v>
      </c>
      <c r="C75" s="11" t="str">
        <f>"20230308"</f>
        <v>20230308</v>
      </c>
      <c r="D75" s="12" t="s">
        <v>62</v>
      </c>
      <c r="E75" s="12" t="s">
        <v>63</v>
      </c>
      <c r="F75" s="11">
        <v>52</v>
      </c>
      <c r="G75" s="11"/>
    </row>
    <row r="76" customFormat="1" ht="15" customHeight="1" spans="1:7">
      <c r="A76" s="11" t="s">
        <v>102</v>
      </c>
      <c r="B76" s="11" t="s">
        <v>9</v>
      </c>
      <c r="C76" s="11" t="str">
        <f>"20230309"</f>
        <v>20230309</v>
      </c>
      <c r="D76" s="12" t="s">
        <v>62</v>
      </c>
      <c r="E76" s="12" t="s">
        <v>63</v>
      </c>
      <c r="F76" s="11">
        <v>62.8</v>
      </c>
      <c r="G76" s="11"/>
    </row>
    <row r="77" customFormat="1" ht="15" customHeight="1" spans="1:7">
      <c r="A77" s="11" t="s">
        <v>103</v>
      </c>
      <c r="B77" s="11" t="s">
        <v>9</v>
      </c>
      <c r="C77" s="11" t="str">
        <f>"20230310"</f>
        <v>20230310</v>
      </c>
      <c r="D77" s="12" t="s">
        <v>62</v>
      </c>
      <c r="E77" s="12" t="s">
        <v>63</v>
      </c>
      <c r="F77" s="11">
        <v>61.3</v>
      </c>
      <c r="G77" s="11"/>
    </row>
    <row r="78" customFormat="1" ht="15" customHeight="1" spans="1:7">
      <c r="A78" s="11" t="s">
        <v>104</v>
      </c>
      <c r="B78" s="11" t="s">
        <v>9</v>
      </c>
      <c r="C78" s="11" t="str">
        <f>"20230311"</f>
        <v>20230311</v>
      </c>
      <c r="D78" s="12" t="s">
        <v>62</v>
      </c>
      <c r="E78" s="12" t="s">
        <v>63</v>
      </c>
      <c r="F78" s="11">
        <v>0</v>
      </c>
      <c r="G78" s="11" t="s">
        <v>32</v>
      </c>
    </row>
    <row r="79" customFormat="1" ht="15" customHeight="1" spans="1:7">
      <c r="A79" s="11" t="s">
        <v>105</v>
      </c>
      <c r="B79" s="11" t="s">
        <v>13</v>
      </c>
      <c r="C79" s="11" t="str">
        <f>"20230312"</f>
        <v>20230312</v>
      </c>
      <c r="D79" s="12" t="s">
        <v>62</v>
      </c>
      <c r="E79" s="12" t="s">
        <v>63</v>
      </c>
      <c r="F79" s="11">
        <v>0</v>
      </c>
      <c r="G79" s="11" t="s">
        <v>32</v>
      </c>
    </row>
    <row r="80" customFormat="1" ht="15" customHeight="1" spans="1:7">
      <c r="A80" s="11" t="s">
        <v>106</v>
      </c>
      <c r="B80" s="11" t="s">
        <v>9</v>
      </c>
      <c r="C80" s="11" t="str">
        <f>"20230313"</f>
        <v>20230313</v>
      </c>
      <c r="D80" s="12" t="s">
        <v>62</v>
      </c>
      <c r="E80" s="12" t="s">
        <v>63</v>
      </c>
      <c r="F80" s="11">
        <v>60.4</v>
      </c>
      <c r="G80" s="11"/>
    </row>
    <row r="81" customFormat="1" ht="15" customHeight="1" spans="1:7">
      <c r="A81" s="11" t="s">
        <v>107</v>
      </c>
      <c r="B81" s="11" t="s">
        <v>9</v>
      </c>
      <c r="C81" s="11" t="str">
        <f>"20230314"</f>
        <v>20230314</v>
      </c>
      <c r="D81" s="12" t="s">
        <v>62</v>
      </c>
      <c r="E81" s="12" t="s">
        <v>63</v>
      </c>
      <c r="F81" s="11">
        <v>70.2</v>
      </c>
      <c r="G81" s="11"/>
    </row>
    <row r="82" customFormat="1" ht="15" customHeight="1" spans="1:7">
      <c r="A82" s="11" t="s">
        <v>108</v>
      </c>
      <c r="B82" s="11" t="s">
        <v>9</v>
      </c>
      <c r="C82" s="11" t="str">
        <f>"20230315"</f>
        <v>20230315</v>
      </c>
      <c r="D82" s="12" t="s">
        <v>62</v>
      </c>
      <c r="E82" s="12" t="s">
        <v>63</v>
      </c>
      <c r="F82" s="11">
        <v>60.4</v>
      </c>
      <c r="G82" s="11"/>
    </row>
    <row r="83" customFormat="1" ht="15" customHeight="1" spans="1:7">
      <c r="A83" s="11" t="s">
        <v>109</v>
      </c>
      <c r="B83" s="11" t="s">
        <v>9</v>
      </c>
      <c r="C83" s="11" t="str">
        <f>"20230316"</f>
        <v>20230316</v>
      </c>
      <c r="D83" s="12" t="s">
        <v>62</v>
      </c>
      <c r="E83" s="12" t="s">
        <v>63</v>
      </c>
      <c r="F83" s="11">
        <v>69.7</v>
      </c>
      <c r="G83" s="11"/>
    </row>
    <row r="84" customFormat="1" ht="15" customHeight="1" spans="1:7">
      <c r="A84" s="11" t="s">
        <v>110</v>
      </c>
      <c r="B84" s="11" t="s">
        <v>9</v>
      </c>
      <c r="C84" s="11" t="str">
        <f>"20230317"</f>
        <v>20230317</v>
      </c>
      <c r="D84" s="12" t="s">
        <v>62</v>
      </c>
      <c r="E84" s="12" t="s">
        <v>63</v>
      </c>
      <c r="F84" s="11">
        <v>0</v>
      </c>
      <c r="G84" s="11" t="s">
        <v>32</v>
      </c>
    </row>
    <row r="85" customFormat="1" ht="15" customHeight="1" spans="1:7">
      <c r="A85" s="11" t="s">
        <v>111</v>
      </c>
      <c r="B85" s="11" t="s">
        <v>9</v>
      </c>
      <c r="C85" s="11" t="str">
        <f>"20230318"</f>
        <v>20230318</v>
      </c>
      <c r="D85" s="12" t="s">
        <v>62</v>
      </c>
      <c r="E85" s="12" t="s">
        <v>63</v>
      </c>
      <c r="F85" s="11">
        <v>57.7</v>
      </c>
      <c r="G85" s="11"/>
    </row>
    <row r="86" customFormat="1" ht="15" customHeight="1" spans="1:7">
      <c r="A86" s="11" t="s">
        <v>112</v>
      </c>
      <c r="B86" s="11" t="s">
        <v>9</v>
      </c>
      <c r="C86" s="11" t="str">
        <f>"20230319"</f>
        <v>20230319</v>
      </c>
      <c r="D86" s="12" t="s">
        <v>62</v>
      </c>
      <c r="E86" s="12" t="s">
        <v>63</v>
      </c>
      <c r="F86" s="11">
        <v>59</v>
      </c>
      <c r="G86" s="11"/>
    </row>
    <row r="87" customFormat="1" ht="15" customHeight="1" spans="1:7">
      <c r="A87" s="11" t="s">
        <v>113</v>
      </c>
      <c r="B87" s="11" t="s">
        <v>9</v>
      </c>
      <c r="C87" s="11" t="str">
        <f>"20230320"</f>
        <v>20230320</v>
      </c>
      <c r="D87" s="12" t="s">
        <v>62</v>
      </c>
      <c r="E87" s="12" t="s">
        <v>63</v>
      </c>
      <c r="F87" s="11">
        <v>53.9</v>
      </c>
      <c r="G87" s="11"/>
    </row>
    <row r="88" customFormat="1" ht="15" customHeight="1" spans="1:7">
      <c r="A88" s="11" t="s">
        <v>114</v>
      </c>
      <c r="B88" s="11" t="s">
        <v>9</v>
      </c>
      <c r="C88" s="11" t="str">
        <f>"20230321"</f>
        <v>20230321</v>
      </c>
      <c r="D88" s="12" t="s">
        <v>62</v>
      </c>
      <c r="E88" s="12" t="s">
        <v>63</v>
      </c>
      <c r="F88" s="11">
        <v>58.4</v>
      </c>
      <c r="G88" s="11"/>
    </row>
    <row r="89" customFormat="1" ht="15" customHeight="1" spans="1:7">
      <c r="A89" s="11" t="s">
        <v>115</v>
      </c>
      <c r="B89" s="11" t="s">
        <v>9</v>
      </c>
      <c r="C89" s="11" t="str">
        <f>"20230322"</f>
        <v>20230322</v>
      </c>
      <c r="D89" s="12" t="s">
        <v>62</v>
      </c>
      <c r="E89" s="12" t="s">
        <v>63</v>
      </c>
      <c r="F89" s="11">
        <v>65.3</v>
      </c>
      <c r="G89" s="11"/>
    </row>
    <row r="90" customFormat="1" ht="15" customHeight="1" spans="1:7">
      <c r="A90" s="11" t="s">
        <v>116</v>
      </c>
      <c r="B90" s="11" t="s">
        <v>9</v>
      </c>
      <c r="C90" s="11" t="str">
        <f>"20230323"</f>
        <v>20230323</v>
      </c>
      <c r="D90" s="12" t="s">
        <v>62</v>
      </c>
      <c r="E90" s="12" t="s">
        <v>63</v>
      </c>
      <c r="F90" s="9">
        <v>77</v>
      </c>
      <c r="G90" s="11"/>
    </row>
    <row r="91" customFormat="1" ht="15" customHeight="1" spans="1:7">
      <c r="A91" s="11" t="s">
        <v>117</v>
      </c>
      <c r="B91" s="11" t="s">
        <v>9</v>
      </c>
      <c r="C91" s="11" t="str">
        <f>"20230324"</f>
        <v>20230324</v>
      </c>
      <c r="D91" s="12" t="s">
        <v>62</v>
      </c>
      <c r="E91" s="12" t="s">
        <v>63</v>
      </c>
      <c r="F91" s="11">
        <v>0</v>
      </c>
      <c r="G91" s="11" t="s">
        <v>32</v>
      </c>
    </row>
    <row r="92" customFormat="1" ht="15" customHeight="1" spans="1:7">
      <c r="A92" s="11" t="s">
        <v>118</v>
      </c>
      <c r="B92" s="11" t="s">
        <v>9</v>
      </c>
      <c r="C92" s="11" t="str">
        <f>"20230325"</f>
        <v>20230325</v>
      </c>
      <c r="D92" s="12" t="s">
        <v>62</v>
      </c>
      <c r="E92" s="12" t="s">
        <v>63</v>
      </c>
      <c r="F92" s="11">
        <v>61.4</v>
      </c>
      <c r="G92" s="11"/>
    </row>
    <row r="93" customFormat="1" ht="15" customHeight="1" spans="1:7">
      <c r="A93" s="11" t="s">
        <v>119</v>
      </c>
      <c r="B93" s="11" t="s">
        <v>9</v>
      </c>
      <c r="C93" s="11" t="str">
        <f>"20230326"</f>
        <v>20230326</v>
      </c>
      <c r="D93" s="12" t="s">
        <v>62</v>
      </c>
      <c r="E93" s="12" t="s">
        <v>63</v>
      </c>
      <c r="F93" s="11">
        <v>29.2</v>
      </c>
      <c r="G93" s="11"/>
    </row>
    <row r="94" customFormat="1" ht="15" customHeight="1" spans="1:7">
      <c r="A94" s="11" t="s">
        <v>120</v>
      </c>
      <c r="B94" s="11" t="s">
        <v>9</v>
      </c>
      <c r="C94" s="11" t="str">
        <f>"20230327"</f>
        <v>20230327</v>
      </c>
      <c r="D94" s="12" t="s">
        <v>62</v>
      </c>
      <c r="E94" s="12" t="s">
        <v>63</v>
      </c>
      <c r="F94" s="11">
        <v>59.9</v>
      </c>
      <c r="G94" s="11"/>
    </row>
    <row r="95" customFormat="1" ht="15" customHeight="1" spans="1:7">
      <c r="A95" s="11" t="s">
        <v>121</v>
      </c>
      <c r="B95" s="11" t="s">
        <v>9</v>
      </c>
      <c r="C95" s="11" t="str">
        <f>"20230328"</f>
        <v>20230328</v>
      </c>
      <c r="D95" s="12" t="s">
        <v>62</v>
      </c>
      <c r="E95" s="12" t="s">
        <v>63</v>
      </c>
      <c r="F95" s="11">
        <v>48.5</v>
      </c>
      <c r="G95" s="11"/>
    </row>
    <row r="96" customFormat="1" ht="15" customHeight="1" spans="1:7">
      <c r="A96" s="11" t="s">
        <v>122</v>
      </c>
      <c r="B96" s="11" t="s">
        <v>13</v>
      </c>
      <c r="C96" s="11" t="str">
        <f>"20230329"</f>
        <v>20230329</v>
      </c>
      <c r="D96" s="12" t="s">
        <v>62</v>
      </c>
      <c r="E96" s="12" t="s">
        <v>63</v>
      </c>
      <c r="F96" s="11">
        <v>64.5</v>
      </c>
      <c r="G96" s="11"/>
    </row>
    <row r="97" customFormat="1" ht="15" customHeight="1" spans="1:7">
      <c r="A97" s="11" t="s">
        <v>123</v>
      </c>
      <c r="B97" s="11" t="s">
        <v>9</v>
      </c>
      <c r="C97" s="11" t="str">
        <f>"20230330"</f>
        <v>20230330</v>
      </c>
      <c r="D97" s="12" t="s">
        <v>62</v>
      </c>
      <c r="E97" s="12" t="s">
        <v>63</v>
      </c>
      <c r="F97" s="11">
        <v>52.4</v>
      </c>
      <c r="G97" s="11"/>
    </row>
    <row r="98" customFormat="1" ht="15" customHeight="1" spans="1:7">
      <c r="A98" s="11" t="s">
        <v>124</v>
      </c>
      <c r="B98" s="11" t="s">
        <v>9</v>
      </c>
      <c r="C98" s="11" t="str">
        <f>"20230331"</f>
        <v>20230331</v>
      </c>
      <c r="D98" s="12" t="s">
        <v>62</v>
      </c>
      <c r="E98" s="12" t="s">
        <v>63</v>
      </c>
      <c r="F98" s="11">
        <v>55.3</v>
      </c>
      <c r="G98" s="11"/>
    </row>
    <row r="99" customFormat="1" ht="15" customHeight="1" spans="1:7">
      <c r="A99" s="11" t="s">
        <v>125</v>
      </c>
      <c r="B99" s="11" t="s">
        <v>9</v>
      </c>
      <c r="C99" s="11" t="str">
        <f>"20230401"</f>
        <v>20230401</v>
      </c>
      <c r="D99" s="12" t="s">
        <v>62</v>
      </c>
      <c r="E99" s="12" t="s">
        <v>63</v>
      </c>
      <c r="F99" s="11">
        <v>58.6</v>
      </c>
      <c r="G99" s="11"/>
    </row>
    <row r="100" customFormat="1" ht="15" customHeight="1" spans="1:7">
      <c r="A100" s="11" t="s">
        <v>126</v>
      </c>
      <c r="B100" s="11" t="s">
        <v>9</v>
      </c>
      <c r="C100" s="11" t="str">
        <f>"20230402"</f>
        <v>20230402</v>
      </c>
      <c r="D100" s="12" t="s">
        <v>62</v>
      </c>
      <c r="E100" s="12" t="s">
        <v>63</v>
      </c>
      <c r="F100" s="11">
        <v>55</v>
      </c>
      <c r="G100" s="11"/>
    </row>
    <row r="101" customFormat="1" ht="15" customHeight="1" spans="1:7">
      <c r="A101" s="11" t="s">
        <v>127</v>
      </c>
      <c r="B101" s="11" t="s">
        <v>9</v>
      </c>
      <c r="C101" s="11" t="str">
        <f>"20230403"</f>
        <v>20230403</v>
      </c>
      <c r="D101" s="12" t="s">
        <v>62</v>
      </c>
      <c r="E101" s="12" t="s">
        <v>63</v>
      </c>
      <c r="F101" s="11">
        <v>61.8</v>
      </c>
      <c r="G101" s="11"/>
    </row>
    <row r="102" customFormat="1" ht="15" customHeight="1" spans="1:7">
      <c r="A102" s="11" t="s">
        <v>128</v>
      </c>
      <c r="B102" s="11" t="s">
        <v>9</v>
      </c>
      <c r="C102" s="11" t="str">
        <f>"20230404"</f>
        <v>20230404</v>
      </c>
      <c r="D102" s="12" t="s">
        <v>62</v>
      </c>
      <c r="E102" s="12" t="s">
        <v>63</v>
      </c>
      <c r="F102" s="11">
        <v>52.6</v>
      </c>
      <c r="G102" s="11"/>
    </row>
    <row r="103" customFormat="1" ht="15" customHeight="1" spans="1:7">
      <c r="A103" s="11" t="s">
        <v>129</v>
      </c>
      <c r="B103" s="11" t="s">
        <v>9</v>
      </c>
      <c r="C103" s="11" t="str">
        <f>"20230405"</f>
        <v>20230405</v>
      </c>
      <c r="D103" s="12" t="s">
        <v>62</v>
      </c>
      <c r="E103" s="12" t="s">
        <v>63</v>
      </c>
      <c r="F103" s="11">
        <v>56</v>
      </c>
      <c r="G103" s="11"/>
    </row>
    <row r="104" customFormat="1" ht="15" customHeight="1" spans="1:7">
      <c r="A104" s="11" t="s">
        <v>130</v>
      </c>
      <c r="B104" s="11" t="s">
        <v>9</v>
      </c>
      <c r="C104" s="11" t="str">
        <f>"20230406"</f>
        <v>20230406</v>
      </c>
      <c r="D104" s="12" t="s">
        <v>62</v>
      </c>
      <c r="E104" s="12" t="s">
        <v>63</v>
      </c>
      <c r="F104" s="11">
        <v>62.6</v>
      </c>
      <c r="G104" s="11"/>
    </row>
    <row r="105" customFormat="1" ht="15" customHeight="1" spans="1:7">
      <c r="A105" s="11" t="s">
        <v>131</v>
      </c>
      <c r="B105" s="11" t="s">
        <v>9</v>
      </c>
      <c r="C105" s="11" t="str">
        <f>"20230407"</f>
        <v>20230407</v>
      </c>
      <c r="D105" s="12" t="s">
        <v>62</v>
      </c>
      <c r="E105" s="12" t="s">
        <v>63</v>
      </c>
      <c r="F105" s="11">
        <v>50.9</v>
      </c>
      <c r="G105" s="11"/>
    </row>
    <row r="106" customFormat="1" ht="15" customHeight="1" spans="1:7">
      <c r="A106" s="11" t="s">
        <v>132</v>
      </c>
      <c r="B106" s="11" t="s">
        <v>9</v>
      </c>
      <c r="C106" s="11" t="str">
        <f>"20230408"</f>
        <v>20230408</v>
      </c>
      <c r="D106" s="12" t="s">
        <v>62</v>
      </c>
      <c r="E106" s="12" t="s">
        <v>63</v>
      </c>
      <c r="F106" s="11">
        <v>0</v>
      </c>
      <c r="G106" s="11" t="s">
        <v>32</v>
      </c>
    </row>
    <row r="107" customFormat="1" ht="15" customHeight="1" spans="1:7">
      <c r="A107" s="11" t="s">
        <v>133</v>
      </c>
      <c r="B107" s="11" t="s">
        <v>9</v>
      </c>
      <c r="C107" s="11" t="str">
        <f>"20230409"</f>
        <v>20230409</v>
      </c>
      <c r="D107" s="12" t="s">
        <v>62</v>
      </c>
      <c r="E107" s="12" t="s">
        <v>63</v>
      </c>
      <c r="F107" s="11">
        <v>57.4</v>
      </c>
      <c r="G107" s="11"/>
    </row>
    <row r="108" customFormat="1" ht="15" customHeight="1" spans="1:7">
      <c r="A108" s="11" t="s">
        <v>134</v>
      </c>
      <c r="B108" s="11" t="s">
        <v>9</v>
      </c>
      <c r="C108" s="11" t="str">
        <f>"20230410"</f>
        <v>20230410</v>
      </c>
      <c r="D108" s="12" t="s">
        <v>62</v>
      </c>
      <c r="E108" s="12" t="s">
        <v>63</v>
      </c>
      <c r="F108" s="11">
        <v>64.4</v>
      </c>
      <c r="G108" s="11"/>
    </row>
    <row r="109" customFormat="1" ht="15" customHeight="1" spans="1:7">
      <c r="A109" s="11" t="s">
        <v>135</v>
      </c>
      <c r="B109" s="11" t="s">
        <v>9</v>
      </c>
      <c r="C109" s="11" t="str">
        <f>"20230411"</f>
        <v>20230411</v>
      </c>
      <c r="D109" s="12" t="s">
        <v>62</v>
      </c>
      <c r="E109" s="12" t="s">
        <v>63</v>
      </c>
      <c r="F109" s="11">
        <v>69.9</v>
      </c>
      <c r="G109" s="11"/>
    </row>
    <row r="110" customFormat="1" ht="15" customHeight="1" spans="1:7">
      <c r="A110" s="11" t="s">
        <v>136</v>
      </c>
      <c r="B110" s="11" t="s">
        <v>13</v>
      </c>
      <c r="C110" s="11" t="str">
        <f>"20230412"</f>
        <v>20230412</v>
      </c>
      <c r="D110" s="12" t="s">
        <v>62</v>
      </c>
      <c r="E110" s="12" t="s">
        <v>63</v>
      </c>
      <c r="F110" s="11">
        <v>57.3</v>
      </c>
      <c r="G110" s="11"/>
    </row>
    <row r="111" customFormat="1" ht="15" customHeight="1" spans="1:7">
      <c r="A111" s="11" t="s">
        <v>137</v>
      </c>
      <c r="B111" s="11" t="s">
        <v>9</v>
      </c>
      <c r="C111" s="11" t="str">
        <f>"20230413"</f>
        <v>20230413</v>
      </c>
      <c r="D111" s="12" t="s">
        <v>62</v>
      </c>
      <c r="E111" s="12" t="s">
        <v>63</v>
      </c>
      <c r="F111" s="11">
        <v>48</v>
      </c>
      <c r="G111" s="11"/>
    </row>
    <row r="112" customFormat="1" ht="15" customHeight="1" spans="1:7">
      <c r="A112" s="11" t="s">
        <v>138</v>
      </c>
      <c r="B112" s="11" t="s">
        <v>9</v>
      </c>
      <c r="C112" s="11" t="str">
        <f>"20230414"</f>
        <v>20230414</v>
      </c>
      <c r="D112" s="12" t="s">
        <v>62</v>
      </c>
      <c r="E112" s="12" t="s">
        <v>63</v>
      </c>
      <c r="F112" s="11">
        <v>48.9</v>
      </c>
      <c r="G112" s="11"/>
    </row>
    <row r="113" customFormat="1" ht="15" customHeight="1" spans="1:7">
      <c r="A113" s="11" t="s">
        <v>139</v>
      </c>
      <c r="B113" s="11" t="s">
        <v>13</v>
      </c>
      <c r="C113" s="11" t="str">
        <f>"20230415"</f>
        <v>20230415</v>
      </c>
      <c r="D113" s="12" t="s">
        <v>62</v>
      </c>
      <c r="E113" s="12" t="s">
        <v>63</v>
      </c>
      <c r="F113" s="11">
        <v>43.3</v>
      </c>
      <c r="G113" s="11"/>
    </row>
    <row r="114" customFormat="1" ht="15" customHeight="1" spans="1:7">
      <c r="A114" s="11" t="s">
        <v>140</v>
      </c>
      <c r="B114" s="11" t="s">
        <v>9</v>
      </c>
      <c r="C114" s="11" t="str">
        <f>"20230416"</f>
        <v>20230416</v>
      </c>
      <c r="D114" s="12" t="s">
        <v>62</v>
      </c>
      <c r="E114" s="12" t="s">
        <v>63</v>
      </c>
      <c r="F114" s="11">
        <v>69.6</v>
      </c>
      <c r="G114" s="11"/>
    </row>
    <row r="115" customFormat="1" ht="15" customHeight="1" spans="1:7">
      <c r="A115" s="11" t="s">
        <v>141</v>
      </c>
      <c r="B115" s="11" t="s">
        <v>9</v>
      </c>
      <c r="C115" s="11" t="str">
        <f>"20230417"</f>
        <v>20230417</v>
      </c>
      <c r="D115" s="12" t="s">
        <v>62</v>
      </c>
      <c r="E115" s="12" t="s">
        <v>63</v>
      </c>
      <c r="F115" s="11">
        <v>59.7</v>
      </c>
      <c r="G115" s="11"/>
    </row>
    <row r="116" customFormat="1" ht="15" customHeight="1" spans="1:7">
      <c r="A116" s="11" t="s">
        <v>142</v>
      </c>
      <c r="B116" s="11" t="s">
        <v>9</v>
      </c>
      <c r="C116" s="11" t="str">
        <f>"20230418"</f>
        <v>20230418</v>
      </c>
      <c r="D116" s="12" t="s">
        <v>62</v>
      </c>
      <c r="E116" s="12" t="s">
        <v>63</v>
      </c>
      <c r="F116" s="11">
        <v>51.2</v>
      </c>
      <c r="G116" s="11"/>
    </row>
    <row r="117" customFormat="1" ht="15" customHeight="1" spans="1:7">
      <c r="A117" s="11" t="s">
        <v>143</v>
      </c>
      <c r="B117" s="11" t="s">
        <v>9</v>
      </c>
      <c r="C117" s="11" t="str">
        <f>"20230419"</f>
        <v>20230419</v>
      </c>
      <c r="D117" s="12" t="s">
        <v>62</v>
      </c>
      <c r="E117" s="12" t="s">
        <v>63</v>
      </c>
      <c r="F117" s="11">
        <v>73.3</v>
      </c>
      <c r="G117" s="11"/>
    </row>
    <row r="118" customFormat="1" ht="15" customHeight="1" spans="1:7">
      <c r="A118" s="11" t="s">
        <v>144</v>
      </c>
      <c r="B118" s="11" t="s">
        <v>9</v>
      </c>
      <c r="C118" s="11" t="str">
        <f>"20230420"</f>
        <v>20230420</v>
      </c>
      <c r="D118" s="12" t="s">
        <v>62</v>
      </c>
      <c r="E118" s="12" t="s">
        <v>63</v>
      </c>
      <c r="F118" s="11">
        <v>52.3</v>
      </c>
      <c r="G118" s="11"/>
    </row>
    <row r="119" customFormat="1" ht="15" customHeight="1" spans="1:7">
      <c r="A119" s="11" t="s">
        <v>145</v>
      </c>
      <c r="B119" s="11" t="s">
        <v>9</v>
      </c>
      <c r="C119" s="11" t="str">
        <f>"20230421"</f>
        <v>20230421</v>
      </c>
      <c r="D119" s="12" t="s">
        <v>62</v>
      </c>
      <c r="E119" s="12" t="s">
        <v>63</v>
      </c>
      <c r="F119" s="11">
        <v>59.8</v>
      </c>
      <c r="G119" s="11"/>
    </row>
    <row r="120" customFormat="1" ht="15" customHeight="1" spans="1:7">
      <c r="A120" s="11" t="s">
        <v>146</v>
      </c>
      <c r="B120" s="11" t="s">
        <v>9</v>
      </c>
      <c r="C120" s="11" t="str">
        <f>"20230422"</f>
        <v>20230422</v>
      </c>
      <c r="D120" s="12" t="s">
        <v>62</v>
      </c>
      <c r="E120" s="12" t="s">
        <v>63</v>
      </c>
      <c r="F120" s="11">
        <v>59.3</v>
      </c>
      <c r="G120" s="11"/>
    </row>
    <row r="121" customFormat="1" ht="15" customHeight="1" spans="1:7">
      <c r="A121" s="11" t="s">
        <v>147</v>
      </c>
      <c r="B121" s="11" t="s">
        <v>9</v>
      </c>
      <c r="C121" s="11" t="str">
        <f>"20230423"</f>
        <v>20230423</v>
      </c>
      <c r="D121" s="12" t="s">
        <v>62</v>
      </c>
      <c r="E121" s="12" t="s">
        <v>63</v>
      </c>
      <c r="F121" s="11">
        <v>75.7</v>
      </c>
      <c r="G121" s="11"/>
    </row>
    <row r="122" customFormat="1" ht="15" customHeight="1" spans="1:7">
      <c r="A122" s="11" t="s">
        <v>148</v>
      </c>
      <c r="B122" s="11" t="s">
        <v>9</v>
      </c>
      <c r="C122" s="11" t="str">
        <f>"20230424"</f>
        <v>20230424</v>
      </c>
      <c r="D122" s="12" t="s">
        <v>62</v>
      </c>
      <c r="E122" s="12" t="s">
        <v>63</v>
      </c>
      <c r="F122" s="11">
        <v>47.4</v>
      </c>
      <c r="G122" s="11"/>
    </row>
    <row r="123" customFormat="1" ht="15" customHeight="1" spans="1:7">
      <c r="A123" s="11" t="s">
        <v>149</v>
      </c>
      <c r="B123" s="11" t="s">
        <v>13</v>
      </c>
      <c r="C123" s="11" t="str">
        <f>"20230425"</f>
        <v>20230425</v>
      </c>
      <c r="D123" s="12" t="s">
        <v>62</v>
      </c>
      <c r="E123" s="12" t="s">
        <v>63</v>
      </c>
      <c r="F123" s="11">
        <v>48.3</v>
      </c>
      <c r="G123" s="11"/>
    </row>
    <row r="124" customFormat="1" ht="15" customHeight="1" spans="1:7">
      <c r="A124" s="11" t="s">
        <v>150</v>
      </c>
      <c r="B124" s="11" t="s">
        <v>9</v>
      </c>
      <c r="C124" s="11" t="str">
        <f>"20230426"</f>
        <v>20230426</v>
      </c>
      <c r="D124" s="12" t="s">
        <v>62</v>
      </c>
      <c r="E124" s="12" t="s">
        <v>63</v>
      </c>
      <c r="F124" s="11">
        <v>60.7</v>
      </c>
      <c r="G124" s="11"/>
    </row>
    <row r="125" customFormat="1" ht="15" customHeight="1" spans="1:7">
      <c r="A125" s="11" t="s">
        <v>151</v>
      </c>
      <c r="B125" s="11" t="s">
        <v>9</v>
      </c>
      <c r="C125" s="11" t="str">
        <f>"20230427"</f>
        <v>20230427</v>
      </c>
      <c r="D125" s="12" t="s">
        <v>62</v>
      </c>
      <c r="E125" s="12" t="s">
        <v>63</v>
      </c>
      <c r="F125" s="11">
        <v>48.9</v>
      </c>
      <c r="G125" s="11"/>
    </row>
    <row r="126" customFormat="1" ht="15" customHeight="1" spans="1:7">
      <c r="A126" s="11" t="s">
        <v>152</v>
      </c>
      <c r="B126" s="11" t="s">
        <v>9</v>
      </c>
      <c r="C126" s="11" t="str">
        <f>"20230428"</f>
        <v>20230428</v>
      </c>
      <c r="D126" s="12" t="s">
        <v>62</v>
      </c>
      <c r="E126" s="12" t="s">
        <v>63</v>
      </c>
      <c r="F126" s="11">
        <v>60.8</v>
      </c>
      <c r="G126" s="11"/>
    </row>
    <row r="127" customFormat="1" ht="15" customHeight="1" spans="1:7">
      <c r="A127" s="11" t="s">
        <v>153</v>
      </c>
      <c r="B127" s="11" t="s">
        <v>13</v>
      </c>
      <c r="C127" s="11" t="str">
        <f>"20230429"</f>
        <v>20230429</v>
      </c>
      <c r="D127" s="12" t="s">
        <v>62</v>
      </c>
      <c r="E127" s="12" t="s">
        <v>63</v>
      </c>
      <c r="F127" s="11">
        <v>52.3</v>
      </c>
      <c r="G127" s="11"/>
    </row>
    <row r="128" customFormat="1" ht="15" customHeight="1" spans="1:7">
      <c r="A128" s="11" t="s">
        <v>154</v>
      </c>
      <c r="B128" s="11" t="s">
        <v>9</v>
      </c>
      <c r="C128" s="11" t="str">
        <f>"20230430"</f>
        <v>20230430</v>
      </c>
      <c r="D128" s="12" t="s">
        <v>62</v>
      </c>
      <c r="E128" s="12" t="s">
        <v>63</v>
      </c>
      <c r="F128" s="11">
        <v>46.7</v>
      </c>
      <c r="G128" s="11"/>
    </row>
    <row r="129" customFormat="1" ht="15" customHeight="1" spans="1:7">
      <c r="A129" s="11" t="s">
        <v>155</v>
      </c>
      <c r="B129" s="11" t="s">
        <v>9</v>
      </c>
      <c r="C129" s="11" t="str">
        <f>"20230431"</f>
        <v>20230431</v>
      </c>
      <c r="D129" s="12" t="s">
        <v>62</v>
      </c>
      <c r="E129" s="12" t="s">
        <v>63</v>
      </c>
      <c r="F129" s="11">
        <v>64.2</v>
      </c>
      <c r="G129" s="11"/>
    </row>
    <row r="130" customFormat="1" ht="15" customHeight="1" spans="1:7">
      <c r="A130" s="11" t="s">
        <v>156</v>
      </c>
      <c r="B130" s="11" t="s">
        <v>9</v>
      </c>
      <c r="C130" s="11" t="str">
        <f>"20230501"</f>
        <v>20230501</v>
      </c>
      <c r="D130" s="12" t="s">
        <v>62</v>
      </c>
      <c r="E130" s="12" t="s">
        <v>63</v>
      </c>
      <c r="F130" s="11">
        <v>60.6</v>
      </c>
      <c r="G130" s="11"/>
    </row>
    <row r="131" customFormat="1" ht="15" customHeight="1" spans="1:7">
      <c r="A131" s="11" t="s">
        <v>157</v>
      </c>
      <c r="B131" s="11" t="s">
        <v>13</v>
      </c>
      <c r="C131" s="11" t="str">
        <f>"20230502"</f>
        <v>20230502</v>
      </c>
      <c r="D131" s="12" t="s">
        <v>62</v>
      </c>
      <c r="E131" s="12" t="s">
        <v>63</v>
      </c>
      <c r="F131" s="11">
        <v>51.4</v>
      </c>
      <c r="G131" s="11"/>
    </row>
    <row r="132" customFormat="1" ht="15" customHeight="1" spans="1:7">
      <c r="A132" s="11" t="s">
        <v>158</v>
      </c>
      <c r="B132" s="11" t="s">
        <v>9</v>
      </c>
      <c r="C132" s="11" t="str">
        <f>"20230503"</f>
        <v>20230503</v>
      </c>
      <c r="D132" s="12" t="s">
        <v>62</v>
      </c>
      <c r="E132" s="12" t="s">
        <v>63</v>
      </c>
      <c r="F132" s="11">
        <v>58.3</v>
      </c>
      <c r="G132" s="11"/>
    </row>
    <row r="133" customFormat="1" ht="15" customHeight="1" spans="1:7">
      <c r="A133" s="11" t="s">
        <v>159</v>
      </c>
      <c r="B133" s="11" t="s">
        <v>9</v>
      </c>
      <c r="C133" s="11" t="str">
        <f>"20230504"</f>
        <v>20230504</v>
      </c>
      <c r="D133" s="12" t="s">
        <v>62</v>
      </c>
      <c r="E133" s="12" t="s">
        <v>63</v>
      </c>
      <c r="F133" s="11">
        <v>57.9</v>
      </c>
      <c r="G133" s="11"/>
    </row>
    <row r="134" customFormat="1" ht="15" customHeight="1" spans="1:7">
      <c r="A134" s="11" t="s">
        <v>160</v>
      </c>
      <c r="B134" s="11" t="s">
        <v>9</v>
      </c>
      <c r="C134" s="11" t="str">
        <f>"20230505"</f>
        <v>20230505</v>
      </c>
      <c r="D134" s="12" t="s">
        <v>62</v>
      </c>
      <c r="E134" s="12" t="s">
        <v>63</v>
      </c>
      <c r="F134" s="11">
        <v>52.2</v>
      </c>
      <c r="G134" s="11"/>
    </row>
    <row r="135" customFormat="1" ht="15" customHeight="1" spans="1:7">
      <c r="A135" s="11" t="s">
        <v>161</v>
      </c>
      <c r="B135" s="11" t="s">
        <v>9</v>
      </c>
      <c r="C135" s="11" t="str">
        <f>"20230506"</f>
        <v>20230506</v>
      </c>
      <c r="D135" s="12" t="s">
        <v>62</v>
      </c>
      <c r="E135" s="12" t="s">
        <v>63</v>
      </c>
      <c r="F135" s="11">
        <v>46.6</v>
      </c>
      <c r="G135" s="11"/>
    </row>
    <row r="136" customFormat="1" ht="15" customHeight="1" spans="1:7">
      <c r="A136" s="11" t="s">
        <v>162</v>
      </c>
      <c r="B136" s="11" t="s">
        <v>9</v>
      </c>
      <c r="C136" s="11" t="str">
        <f>"20230507"</f>
        <v>20230507</v>
      </c>
      <c r="D136" s="12" t="s">
        <v>62</v>
      </c>
      <c r="E136" s="12" t="s">
        <v>63</v>
      </c>
      <c r="F136" s="11">
        <v>47.9</v>
      </c>
      <c r="G136" s="11"/>
    </row>
    <row r="137" customFormat="1" ht="15" customHeight="1" spans="1:7">
      <c r="A137" s="11" t="s">
        <v>163</v>
      </c>
      <c r="B137" s="11" t="s">
        <v>9</v>
      </c>
      <c r="C137" s="11" t="str">
        <f>"20230508"</f>
        <v>20230508</v>
      </c>
      <c r="D137" s="12" t="s">
        <v>62</v>
      </c>
      <c r="E137" s="12" t="s">
        <v>63</v>
      </c>
      <c r="F137" s="11">
        <v>46.5</v>
      </c>
      <c r="G137" s="11"/>
    </row>
    <row r="138" customFormat="1" ht="15" customHeight="1" spans="1:7">
      <c r="A138" s="11" t="s">
        <v>164</v>
      </c>
      <c r="B138" s="11" t="s">
        <v>9</v>
      </c>
      <c r="C138" s="11" t="str">
        <f>"20230509"</f>
        <v>20230509</v>
      </c>
      <c r="D138" s="12" t="s">
        <v>62</v>
      </c>
      <c r="E138" s="12" t="s">
        <v>63</v>
      </c>
      <c r="F138" s="11">
        <v>66.1</v>
      </c>
      <c r="G138" s="11"/>
    </row>
    <row r="139" customFormat="1" ht="15" customHeight="1" spans="1:7">
      <c r="A139" s="11" t="s">
        <v>165</v>
      </c>
      <c r="B139" s="11" t="s">
        <v>9</v>
      </c>
      <c r="C139" s="11" t="str">
        <f>"20230510"</f>
        <v>20230510</v>
      </c>
      <c r="D139" s="12" t="s">
        <v>62</v>
      </c>
      <c r="E139" s="12" t="s">
        <v>63</v>
      </c>
      <c r="F139" s="11">
        <v>56.9</v>
      </c>
      <c r="G139" s="11"/>
    </row>
    <row r="140" customFormat="1" ht="15" customHeight="1" spans="1:7">
      <c r="A140" s="11" t="s">
        <v>166</v>
      </c>
      <c r="B140" s="11" t="s">
        <v>13</v>
      </c>
      <c r="C140" s="11" t="str">
        <f>"20230511"</f>
        <v>20230511</v>
      </c>
      <c r="D140" s="12" t="s">
        <v>62</v>
      </c>
      <c r="E140" s="12" t="s">
        <v>63</v>
      </c>
      <c r="F140" s="11">
        <v>53.1</v>
      </c>
      <c r="G140" s="11"/>
    </row>
    <row r="141" customFormat="1" ht="15" customHeight="1" spans="1:7">
      <c r="A141" s="11" t="s">
        <v>167</v>
      </c>
      <c r="B141" s="11" t="s">
        <v>13</v>
      </c>
      <c r="C141" s="11" t="str">
        <f>"20230512"</f>
        <v>20230512</v>
      </c>
      <c r="D141" s="12" t="s">
        <v>62</v>
      </c>
      <c r="E141" s="12" t="s">
        <v>63</v>
      </c>
      <c r="F141" s="11">
        <v>32.3</v>
      </c>
      <c r="G141" s="11"/>
    </row>
    <row r="142" customFormat="1" ht="15" customHeight="1" spans="1:7">
      <c r="A142" s="11" t="s">
        <v>168</v>
      </c>
      <c r="B142" s="11" t="s">
        <v>9</v>
      </c>
      <c r="C142" s="11" t="str">
        <f>"20230513"</f>
        <v>20230513</v>
      </c>
      <c r="D142" s="12" t="s">
        <v>62</v>
      </c>
      <c r="E142" s="12" t="s">
        <v>63</v>
      </c>
      <c r="F142" s="11">
        <v>58.9</v>
      </c>
      <c r="G142" s="11"/>
    </row>
    <row r="143" customFormat="1" ht="15" customHeight="1" spans="1:7">
      <c r="A143" s="11" t="s">
        <v>169</v>
      </c>
      <c r="B143" s="11" t="s">
        <v>13</v>
      </c>
      <c r="C143" s="11" t="str">
        <f>"20230514"</f>
        <v>20230514</v>
      </c>
      <c r="D143" s="12" t="s">
        <v>62</v>
      </c>
      <c r="E143" s="12" t="s">
        <v>63</v>
      </c>
      <c r="F143" s="11">
        <v>44.4</v>
      </c>
      <c r="G143" s="11"/>
    </row>
    <row r="144" customFormat="1" ht="15" customHeight="1" spans="1:7">
      <c r="A144" s="11" t="s">
        <v>170</v>
      </c>
      <c r="B144" s="11" t="s">
        <v>9</v>
      </c>
      <c r="C144" s="11" t="str">
        <f>"20230515"</f>
        <v>20230515</v>
      </c>
      <c r="D144" s="12" t="s">
        <v>62</v>
      </c>
      <c r="E144" s="12" t="s">
        <v>63</v>
      </c>
      <c r="F144" s="11">
        <v>67.2</v>
      </c>
      <c r="G144" s="11"/>
    </row>
    <row r="145" customFormat="1" ht="15" customHeight="1" spans="1:7">
      <c r="A145" s="11" t="s">
        <v>171</v>
      </c>
      <c r="B145" s="11" t="s">
        <v>9</v>
      </c>
      <c r="C145" s="11" t="str">
        <f>"20230516"</f>
        <v>20230516</v>
      </c>
      <c r="D145" s="12" t="s">
        <v>62</v>
      </c>
      <c r="E145" s="12" t="s">
        <v>63</v>
      </c>
      <c r="F145" s="11">
        <v>45.3</v>
      </c>
      <c r="G145" s="11"/>
    </row>
    <row r="146" customFormat="1" ht="15" customHeight="1" spans="1:7">
      <c r="A146" s="11" t="s">
        <v>172</v>
      </c>
      <c r="B146" s="11" t="s">
        <v>9</v>
      </c>
      <c r="C146" s="11" t="str">
        <f>"20230517"</f>
        <v>20230517</v>
      </c>
      <c r="D146" s="12" t="s">
        <v>62</v>
      </c>
      <c r="E146" s="12" t="s">
        <v>63</v>
      </c>
      <c r="F146" s="11">
        <v>55.7</v>
      </c>
      <c r="G146" s="11"/>
    </row>
    <row r="147" customFormat="1" ht="15" customHeight="1" spans="1:7">
      <c r="A147" s="11" t="s">
        <v>173</v>
      </c>
      <c r="B147" s="11" t="s">
        <v>9</v>
      </c>
      <c r="C147" s="11" t="str">
        <f>"20230518"</f>
        <v>20230518</v>
      </c>
      <c r="D147" s="12" t="s">
        <v>62</v>
      </c>
      <c r="E147" s="12" t="s">
        <v>63</v>
      </c>
      <c r="F147" s="11">
        <v>49.9</v>
      </c>
      <c r="G147" s="11"/>
    </row>
    <row r="148" customFormat="1" ht="15" customHeight="1" spans="1:7">
      <c r="A148" s="11" t="s">
        <v>174</v>
      </c>
      <c r="B148" s="11" t="s">
        <v>9</v>
      </c>
      <c r="C148" s="11" t="str">
        <f>"20230519"</f>
        <v>20230519</v>
      </c>
      <c r="D148" s="12" t="s">
        <v>62</v>
      </c>
      <c r="E148" s="12" t="s">
        <v>63</v>
      </c>
      <c r="F148" s="11">
        <v>63.1</v>
      </c>
      <c r="G148" s="11"/>
    </row>
    <row r="149" customFormat="1" ht="15" customHeight="1" spans="1:7">
      <c r="A149" s="11" t="s">
        <v>175</v>
      </c>
      <c r="B149" s="11" t="s">
        <v>9</v>
      </c>
      <c r="C149" s="11" t="str">
        <f>"20230520"</f>
        <v>20230520</v>
      </c>
      <c r="D149" s="12" t="s">
        <v>62</v>
      </c>
      <c r="E149" s="12" t="s">
        <v>63</v>
      </c>
      <c r="F149" s="11">
        <v>48.3</v>
      </c>
      <c r="G149" s="11"/>
    </row>
    <row r="150" customFormat="1" ht="15" customHeight="1" spans="1:7">
      <c r="A150" s="11" t="s">
        <v>176</v>
      </c>
      <c r="B150" s="11" t="s">
        <v>9</v>
      </c>
      <c r="C150" s="11" t="str">
        <f>"20230521"</f>
        <v>20230521</v>
      </c>
      <c r="D150" s="12" t="s">
        <v>62</v>
      </c>
      <c r="E150" s="12" t="s">
        <v>63</v>
      </c>
      <c r="F150" s="11">
        <v>61.6</v>
      </c>
      <c r="G150" s="11"/>
    </row>
    <row r="151" customFormat="1" ht="15" customHeight="1" spans="1:7">
      <c r="A151" s="11" t="s">
        <v>177</v>
      </c>
      <c r="B151" s="11" t="s">
        <v>9</v>
      </c>
      <c r="C151" s="11" t="str">
        <f>"20230522"</f>
        <v>20230522</v>
      </c>
      <c r="D151" s="12" t="s">
        <v>62</v>
      </c>
      <c r="E151" s="12" t="s">
        <v>63</v>
      </c>
      <c r="F151" s="11">
        <v>59.7</v>
      </c>
      <c r="G151" s="11"/>
    </row>
    <row r="152" customFormat="1" ht="15" customHeight="1" spans="1:7">
      <c r="A152" s="11" t="s">
        <v>178</v>
      </c>
      <c r="B152" s="11" t="s">
        <v>9</v>
      </c>
      <c r="C152" s="11" t="str">
        <f>"20230523"</f>
        <v>20230523</v>
      </c>
      <c r="D152" s="12" t="s">
        <v>62</v>
      </c>
      <c r="E152" s="12" t="s">
        <v>63</v>
      </c>
      <c r="F152" s="11">
        <v>60.1</v>
      </c>
      <c r="G152" s="11"/>
    </row>
    <row r="153" customFormat="1" ht="15" customHeight="1" spans="1:7">
      <c r="A153" s="11" t="s">
        <v>179</v>
      </c>
      <c r="B153" s="11" t="s">
        <v>9</v>
      </c>
      <c r="C153" s="11" t="str">
        <f>"20230524"</f>
        <v>20230524</v>
      </c>
      <c r="D153" s="12" t="s">
        <v>62</v>
      </c>
      <c r="E153" s="12" t="s">
        <v>63</v>
      </c>
      <c r="F153" s="11">
        <v>63</v>
      </c>
      <c r="G153" s="11"/>
    </row>
    <row r="154" customFormat="1" ht="15" customHeight="1" spans="1:7">
      <c r="A154" s="11" t="s">
        <v>180</v>
      </c>
      <c r="B154" s="11" t="s">
        <v>13</v>
      </c>
      <c r="C154" s="11" t="str">
        <f>"20230525"</f>
        <v>20230525</v>
      </c>
      <c r="D154" s="12" t="s">
        <v>62</v>
      </c>
      <c r="E154" s="12" t="s">
        <v>63</v>
      </c>
      <c r="F154" s="11">
        <v>49.5</v>
      </c>
      <c r="G154" s="11"/>
    </row>
    <row r="155" customFormat="1" ht="15" customHeight="1" spans="1:7">
      <c r="A155" s="11" t="s">
        <v>181</v>
      </c>
      <c r="B155" s="11" t="s">
        <v>9</v>
      </c>
      <c r="C155" s="11" t="str">
        <f>"20230526"</f>
        <v>20230526</v>
      </c>
      <c r="D155" s="12" t="s">
        <v>62</v>
      </c>
      <c r="E155" s="12" t="s">
        <v>63</v>
      </c>
      <c r="F155" s="11">
        <v>66.4</v>
      </c>
      <c r="G155" s="11"/>
    </row>
    <row r="156" customFormat="1" ht="15" customHeight="1" spans="1:7">
      <c r="A156" s="11" t="s">
        <v>182</v>
      </c>
      <c r="B156" s="11" t="s">
        <v>9</v>
      </c>
      <c r="C156" s="11" t="str">
        <f>"20230527"</f>
        <v>20230527</v>
      </c>
      <c r="D156" s="12" t="s">
        <v>62</v>
      </c>
      <c r="E156" s="12" t="s">
        <v>63</v>
      </c>
      <c r="F156" s="11">
        <v>46.4</v>
      </c>
      <c r="G156" s="11"/>
    </row>
    <row r="157" customFormat="1" ht="15" customHeight="1" spans="1:7">
      <c r="A157" s="11" t="s">
        <v>183</v>
      </c>
      <c r="B157" s="11" t="s">
        <v>9</v>
      </c>
      <c r="C157" s="11" t="str">
        <f>"20230528"</f>
        <v>20230528</v>
      </c>
      <c r="D157" s="12" t="s">
        <v>62</v>
      </c>
      <c r="E157" s="12" t="s">
        <v>63</v>
      </c>
      <c r="F157" s="11">
        <v>68.3</v>
      </c>
      <c r="G157" s="11"/>
    </row>
    <row r="158" customFormat="1" ht="15" customHeight="1" spans="1:7">
      <c r="A158" s="11" t="s">
        <v>184</v>
      </c>
      <c r="B158" s="11" t="s">
        <v>9</v>
      </c>
      <c r="C158" s="11" t="str">
        <f>"20230529"</f>
        <v>20230529</v>
      </c>
      <c r="D158" s="12" t="s">
        <v>62</v>
      </c>
      <c r="E158" s="12" t="s">
        <v>63</v>
      </c>
      <c r="F158" s="11">
        <v>52.5</v>
      </c>
      <c r="G158" s="11"/>
    </row>
    <row r="159" customFormat="1" ht="15" customHeight="1" spans="1:7">
      <c r="A159" s="11" t="s">
        <v>185</v>
      </c>
      <c r="B159" s="11" t="s">
        <v>9</v>
      </c>
      <c r="C159" s="11" t="str">
        <f>"20230530"</f>
        <v>20230530</v>
      </c>
      <c r="D159" s="12" t="s">
        <v>62</v>
      </c>
      <c r="E159" s="12" t="s">
        <v>63</v>
      </c>
      <c r="F159" s="11">
        <v>59.6</v>
      </c>
      <c r="G159" s="11"/>
    </row>
    <row r="160" customFormat="1" ht="15" customHeight="1" spans="1:7">
      <c r="A160" s="11" t="s">
        <v>186</v>
      </c>
      <c r="B160" s="11" t="s">
        <v>9</v>
      </c>
      <c r="C160" s="11" t="str">
        <f>"20230531"</f>
        <v>20230531</v>
      </c>
      <c r="D160" s="12" t="s">
        <v>62</v>
      </c>
      <c r="E160" s="12" t="s">
        <v>63</v>
      </c>
      <c r="F160" s="11">
        <v>60.3</v>
      </c>
      <c r="G160" s="11"/>
    </row>
    <row r="161" customFormat="1" ht="15" customHeight="1" spans="1:7">
      <c r="A161" s="11" t="s">
        <v>187</v>
      </c>
      <c r="B161" s="11" t="s">
        <v>9</v>
      </c>
      <c r="C161" s="11" t="str">
        <f>"20230601"</f>
        <v>20230601</v>
      </c>
      <c r="D161" s="12" t="s">
        <v>62</v>
      </c>
      <c r="E161" s="12" t="s">
        <v>63</v>
      </c>
      <c r="F161" s="11">
        <v>65.8</v>
      </c>
      <c r="G161" s="11"/>
    </row>
    <row r="162" customFormat="1" ht="15" customHeight="1" spans="1:7">
      <c r="A162" s="11" t="s">
        <v>188</v>
      </c>
      <c r="B162" s="11" t="s">
        <v>9</v>
      </c>
      <c r="C162" s="11" t="str">
        <f>"20230602"</f>
        <v>20230602</v>
      </c>
      <c r="D162" s="12" t="s">
        <v>62</v>
      </c>
      <c r="E162" s="12" t="s">
        <v>63</v>
      </c>
      <c r="F162" s="11">
        <v>0</v>
      </c>
      <c r="G162" s="11" t="s">
        <v>32</v>
      </c>
    </row>
    <row r="163" customFormat="1" ht="15" customHeight="1" spans="1:7">
      <c r="A163" s="11" t="s">
        <v>189</v>
      </c>
      <c r="B163" s="11" t="s">
        <v>13</v>
      </c>
      <c r="C163" s="11" t="str">
        <f>"20230603"</f>
        <v>20230603</v>
      </c>
      <c r="D163" s="12" t="s">
        <v>62</v>
      </c>
      <c r="E163" s="12" t="s">
        <v>63</v>
      </c>
      <c r="F163" s="11">
        <v>48.8</v>
      </c>
      <c r="G163" s="11"/>
    </row>
    <row r="164" customFormat="1" ht="15" customHeight="1" spans="1:7">
      <c r="A164" s="11" t="s">
        <v>190</v>
      </c>
      <c r="B164" s="11" t="s">
        <v>13</v>
      </c>
      <c r="C164" s="11" t="str">
        <f>"20230604"</f>
        <v>20230604</v>
      </c>
      <c r="D164" s="12" t="s">
        <v>62</v>
      </c>
      <c r="E164" s="12" t="s">
        <v>63</v>
      </c>
      <c r="F164" s="11">
        <v>0</v>
      </c>
      <c r="G164" s="11" t="s">
        <v>32</v>
      </c>
    </row>
    <row r="165" customFormat="1" ht="15" customHeight="1" spans="1:7">
      <c r="A165" s="11" t="s">
        <v>191</v>
      </c>
      <c r="B165" s="11" t="s">
        <v>9</v>
      </c>
      <c r="C165" s="11" t="str">
        <f>"20230605"</f>
        <v>20230605</v>
      </c>
      <c r="D165" s="12" t="s">
        <v>62</v>
      </c>
      <c r="E165" s="12" t="s">
        <v>63</v>
      </c>
      <c r="F165" s="11">
        <v>60.7</v>
      </c>
      <c r="G165" s="11"/>
    </row>
    <row r="166" customFormat="1" ht="15" customHeight="1" spans="1:7">
      <c r="A166" s="11" t="s">
        <v>192</v>
      </c>
      <c r="B166" s="11" t="s">
        <v>9</v>
      </c>
      <c r="C166" s="11" t="str">
        <f>"20230606"</f>
        <v>20230606</v>
      </c>
      <c r="D166" s="12" t="s">
        <v>62</v>
      </c>
      <c r="E166" s="12" t="s">
        <v>63</v>
      </c>
      <c r="F166" s="11">
        <v>67.9</v>
      </c>
      <c r="G166" s="11"/>
    </row>
    <row r="167" customFormat="1" ht="15" customHeight="1" spans="1:7">
      <c r="A167" s="11" t="s">
        <v>193</v>
      </c>
      <c r="B167" s="11" t="s">
        <v>13</v>
      </c>
      <c r="C167" s="11" t="str">
        <f>"20230607"</f>
        <v>20230607</v>
      </c>
      <c r="D167" s="12" t="s">
        <v>62</v>
      </c>
      <c r="E167" s="12" t="s">
        <v>63</v>
      </c>
      <c r="F167" s="11">
        <v>63.9</v>
      </c>
      <c r="G167" s="11"/>
    </row>
    <row r="168" customFormat="1" ht="15" customHeight="1" spans="1:7">
      <c r="A168" s="11" t="s">
        <v>194</v>
      </c>
      <c r="B168" s="11" t="s">
        <v>9</v>
      </c>
      <c r="C168" s="11" t="str">
        <f>"20230608"</f>
        <v>20230608</v>
      </c>
      <c r="D168" s="12" t="s">
        <v>62</v>
      </c>
      <c r="E168" s="12" t="s">
        <v>63</v>
      </c>
      <c r="F168" s="11">
        <v>58.8</v>
      </c>
      <c r="G168" s="11"/>
    </row>
    <row r="169" customFormat="1" ht="15" customHeight="1" spans="1:7">
      <c r="A169" s="11" t="s">
        <v>195</v>
      </c>
      <c r="B169" s="11" t="s">
        <v>9</v>
      </c>
      <c r="C169" s="11" t="str">
        <f>"20230609"</f>
        <v>20230609</v>
      </c>
      <c r="D169" s="12" t="s">
        <v>62</v>
      </c>
      <c r="E169" s="12" t="s">
        <v>63</v>
      </c>
      <c r="F169" s="11">
        <v>67.7</v>
      </c>
      <c r="G169" s="11"/>
    </row>
    <row r="170" customFormat="1" ht="15" customHeight="1" spans="1:7">
      <c r="A170" s="11" t="s">
        <v>196</v>
      </c>
      <c r="B170" s="11" t="s">
        <v>9</v>
      </c>
      <c r="C170" s="11" t="str">
        <f>"20230610"</f>
        <v>20230610</v>
      </c>
      <c r="D170" s="12" t="s">
        <v>62</v>
      </c>
      <c r="E170" s="12" t="s">
        <v>63</v>
      </c>
      <c r="F170" s="11">
        <v>0</v>
      </c>
      <c r="G170" s="11" t="s">
        <v>32</v>
      </c>
    </row>
    <row r="171" customFormat="1" ht="15" customHeight="1" spans="1:7">
      <c r="A171" s="11" t="s">
        <v>197</v>
      </c>
      <c r="B171" s="11" t="s">
        <v>9</v>
      </c>
      <c r="C171" s="11" t="str">
        <f>"20230611"</f>
        <v>20230611</v>
      </c>
      <c r="D171" s="12" t="s">
        <v>62</v>
      </c>
      <c r="E171" s="12" t="s">
        <v>63</v>
      </c>
      <c r="F171" s="11">
        <v>50.5</v>
      </c>
      <c r="G171" s="11"/>
    </row>
    <row r="172" customFormat="1" ht="15" customHeight="1" spans="1:7">
      <c r="A172" s="11" t="s">
        <v>198</v>
      </c>
      <c r="B172" s="11" t="s">
        <v>9</v>
      </c>
      <c r="C172" s="11" t="str">
        <f>"20230612"</f>
        <v>20230612</v>
      </c>
      <c r="D172" s="12" t="s">
        <v>62</v>
      </c>
      <c r="E172" s="12" t="s">
        <v>63</v>
      </c>
      <c r="F172" s="11">
        <v>63.4</v>
      </c>
      <c r="G172" s="11"/>
    </row>
    <row r="173" customFormat="1" ht="15" customHeight="1" spans="1:7">
      <c r="A173" s="11" t="s">
        <v>199</v>
      </c>
      <c r="B173" s="11" t="s">
        <v>9</v>
      </c>
      <c r="C173" s="11" t="str">
        <f>"20230613"</f>
        <v>20230613</v>
      </c>
      <c r="D173" s="12" t="s">
        <v>62</v>
      </c>
      <c r="E173" s="12" t="s">
        <v>63</v>
      </c>
      <c r="F173" s="11">
        <v>49.4</v>
      </c>
      <c r="G173" s="11"/>
    </row>
    <row r="174" customFormat="1" ht="15" customHeight="1" spans="1:7">
      <c r="A174" s="11" t="s">
        <v>200</v>
      </c>
      <c r="B174" s="11" t="s">
        <v>13</v>
      </c>
      <c r="C174" s="11" t="str">
        <f>"20230614"</f>
        <v>20230614</v>
      </c>
      <c r="D174" s="12" t="s">
        <v>62</v>
      </c>
      <c r="E174" s="12" t="s">
        <v>63</v>
      </c>
      <c r="F174" s="11">
        <v>0</v>
      </c>
      <c r="G174" s="11" t="s">
        <v>32</v>
      </c>
    </row>
    <row r="175" customFormat="1" ht="15" customHeight="1" spans="1:7">
      <c r="A175" s="11" t="s">
        <v>201</v>
      </c>
      <c r="B175" s="11" t="s">
        <v>9</v>
      </c>
      <c r="C175" s="11" t="str">
        <f>"20230615"</f>
        <v>20230615</v>
      </c>
      <c r="D175" s="12" t="s">
        <v>62</v>
      </c>
      <c r="E175" s="12" t="s">
        <v>63</v>
      </c>
      <c r="F175" s="11">
        <v>59.4</v>
      </c>
      <c r="G175" s="11"/>
    </row>
    <row r="176" customFormat="1" ht="15" customHeight="1" spans="1:7">
      <c r="A176" s="11" t="s">
        <v>202</v>
      </c>
      <c r="B176" s="11" t="s">
        <v>9</v>
      </c>
      <c r="C176" s="11" t="str">
        <f>"20230616"</f>
        <v>20230616</v>
      </c>
      <c r="D176" s="12" t="s">
        <v>62</v>
      </c>
      <c r="E176" s="12" t="s">
        <v>63</v>
      </c>
      <c r="F176" s="11">
        <v>64.2</v>
      </c>
      <c r="G176" s="11"/>
    </row>
    <row r="177" customFormat="1" ht="15" customHeight="1" spans="1:7">
      <c r="A177" s="11" t="s">
        <v>203</v>
      </c>
      <c r="B177" s="11" t="s">
        <v>9</v>
      </c>
      <c r="C177" s="11" t="str">
        <f>"20230617"</f>
        <v>20230617</v>
      </c>
      <c r="D177" s="12" t="s">
        <v>62</v>
      </c>
      <c r="E177" s="12" t="s">
        <v>63</v>
      </c>
      <c r="F177" s="11">
        <v>0</v>
      </c>
      <c r="G177" s="11" t="s">
        <v>32</v>
      </c>
    </row>
    <row r="178" customFormat="1" ht="15" customHeight="1" spans="1:7">
      <c r="A178" s="11" t="s">
        <v>204</v>
      </c>
      <c r="B178" s="11" t="s">
        <v>9</v>
      </c>
      <c r="C178" s="11" t="str">
        <f>"20230618"</f>
        <v>20230618</v>
      </c>
      <c r="D178" s="12" t="s">
        <v>62</v>
      </c>
      <c r="E178" s="12" t="s">
        <v>63</v>
      </c>
      <c r="F178" s="11">
        <v>37.8</v>
      </c>
      <c r="G178" s="11"/>
    </row>
    <row r="179" customFormat="1" ht="15" customHeight="1" spans="1:7">
      <c r="A179" s="11" t="s">
        <v>205</v>
      </c>
      <c r="B179" s="11" t="s">
        <v>9</v>
      </c>
      <c r="C179" s="11" t="str">
        <f>"20230619"</f>
        <v>20230619</v>
      </c>
      <c r="D179" s="12" t="s">
        <v>62</v>
      </c>
      <c r="E179" s="12" t="s">
        <v>63</v>
      </c>
      <c r="F179" s="11">
        <v>53</v>
      </c>
      <c r="G179" s="11"/>
    </row>
    <row r="180" customFormat="1" ht="15" customHeight="1" spans="1:7">
      <c r="A180" s="11" t="s">
        <v>206</v>
      </c>
      <c r="B180" s="11" t="s">
        <v>9</v>
      </c>
      <c r="C180" s="11" t="str">
        <f>"20230620"</f>
        <v>20230620</v>
      </c>
      <c r="D180" s="12" t="s">
        <v>62</v>
      </c>
      <c r="E180" s="12" t="s">
        <v>63</v>
      </c>
      <c r="F180" s="11">
        <v>60.4</v>
      </c>
      <c r="G180" s="11"/>
    </row>
    <row r="181" customFormat="1" ht="15" customHeight="1" spans="1:7">
      <c r="A181" s="11" t="s">
        <v>207</v>
      </c>
      <c r="B181" s="11" t="s">
        <v>9</v>
      </c>
      <c r="C181" s="11" t="str">
        <f>"20230621"</f>
        <v>20230621</v>
      </c>
      <c r="D181" s="12" t="s">
        <v>62</v>
      </c>
      <c r="E181" s="12" t="s">
        <v>63</v>
      </c>
      <c r="F181" s="11">
        <v>51.6</v>
      </c>
      <c r="G181" s="11"/>
    </row>
    <row r="182" customFormat="1" ht="15" customHeight="1" spans="1:7">
      <c r="A182" s="11" t="s">
        <v>208</v>
      </c>
      <c r="B182" s="11" t="s">
        <v>13</v>
      </c>
      <c r="C182" s="11" t="str">
        <f>"20230622"</f>
        <v>20230622</v>
      </c>
      <c r="D182" s="12" t="s">
        <v>62</v>
      </c>
      <c r="E182" s="12" t="s">
        <v>63</v>
      </c>
      <c r="F182" s="11">
        <v>58.6</v>
      </c>
      <c r="G182" s="11"/>
    </row>
    <row r="183" customFormat="1" ht="15" customHeight="1" spans="1:7">
      <c r="A183" s="11" t="s">
        <v>209</v>
      </c>
      <c r="B183" s="11" t="s">
        <v>9</v>
      </c>
      <c r="C183" s="11" t="str">
        <f>"20230623"</f>
        <v>20230623</v>
      </c>
      <c r="D183" s="12" t="s">
        <v>62</v>
      </c>
      <c r="E183" s="12" t="s">
        <v>63</v>
      </c>
      <c r="F183" s="11">
        <v>48.6</v>
      </c>
      <c r="G183" s="11"/>
    </row>
    <row r="184" customFormat="1" ht="15" customHeight="1" spans="1:7">
      <c r="A184" s="11" t="s">
        <v>210</v>
      </c>
      <c r="B184" s="11" t="s">
        <v>13</v>
      </c>
      <c r="C184" s="11" t="str">
        <f>"20230624"</f>
        <v>20230624</v>
      </c>
      <c r="D184" s="12" t="s">
        <v>62</v>
      </c>
      <c r="E184" s="12" t="s">
        <v>63</v>
      </c>
      <c r="F184" s="11">
        <v>54.5</v>
      </c>
      <c r="G184" s="11"/>
    </row>
    <row r="185" customFormat="1" ht="15" customHeight="1" spans="1:7">
      <c r="A185" s="11" t="s">
        <v>211</v>
      </c>
      <c r="B185" s="11" t="s">
        <v>9</v>
      </c>
      <c r="C185" s="11" t="str">
        <f>"20230625"</f>
        <v>20230625</v>
      </c>
      <c r="D185" s="12" t="s">
        <v>62</v>
      </c>
      <c r="E185" s="12" t="s">
        <v>63</v>
      </c>
      <c r="F185" s="11">
        <v>63.5</v>
      </c>
      <c r="G185" s="11"/>
    </row>
    <row r="186" customFormat="1" ht="15" customHeight="1" spans="1:7">
      <c r="A186" s="11" t="s">
        <v>212</v>
      </c>
      <c r="B186" s="11" t="s">
        <v>9</v>
      </c>
      <c r="C186" s="11" t="str">
        <f>"20230626"</f>
        <v>20230626</v>
      </c>
      <c r="D186" s="12" t="s">
        <v>62</v>
      </c>
      <c r="E186" s="12" t="s">
        <v>63</v>
      </c>
      <c r="F186" s="11">
        <v>66.8</v>
      </c>
      <c r="G186" s="11"/>
    </row>
    <row r="187" customFormat="1" ht="15" customHeight="1" spans="1:7">
      <c r="A187" s="11" t="s">
        <v>213</v>
      </c>
      <c r="B187" s="11" t="s">
        <v>9</v>
      </c>
      <c r="C187" s="11" t="str">
        <f>"20230627"</f>
        <v>20230627</v>
      </c>
      <c r="D187" s="12" t="s">
        <v>62</v>
      </c>
      <c r="E187" s="12" t="s">
        <v>63</v>
      </c>
      <c r="F187" s="11">
        <v>48.3</v>
      </c>
      <c r="G187" s="11"/>
    </row>
    <row r="188" customFormat="1" ht="15" customHeight="1" spans="1:7">
      <c r="A188" s="11" t="s">
        <v>214</v>
      </c>
      <c r="B188" s="11" t="s">
        <v>9</v>
      </c>
      <c r="C188" s="11" t="str">
        <f>"20230628"</f>
        <v>20230628</v>
      </c>
      <c r="D188" s="12" t="s">
        <v>62</v>
      </c>
      <c r="E188" s="12" t="s">
        <v>63</v>
      </c>
      <c r="F188" s="11">
        <v>66.8</v>
      </c>
      <c r="G188" s="11"/>
    </row>
    <row r="189" customFormat="1" ht="15" customHeight="1" spans="1:7">
      <c r="A189" s="11" t="s">
        <v>215</v>
      </c>
      <c r="B189" s="11" t="s">
        <v>9</v>
      </c>
      <c r="C189" s="11" t="str">
        <f>"20230629"</f>
        <v>20230629</v>
      </c>
      <c r="D189" s="12" t="s">
        <v>62</v>
      </c>
      <c r="E189" s="12" t="s">
        <v>63</v>
      </c>
      <c r="F189" s="11">
        <v>57.4</v>
      </c>
      <c r="G189" s="11"/>
    </row>
    <row r="190" customFormat="1" ht="15" customHeight="1" spans="1:7">
      <c r="A190" s="11" t="s">
        <v>216</v>
      </c>
      <c r="B190" s="11" t="s">
        <v>9</v>
      </c>
      <c r="C190" s="11" t="str">
        <f>"20230630"</f>
        <v>20230630</v>
      </c>
      <c r="D190" s="12" t="s">
        <v>62</v>
      </c>
      <c r="E190" s="12" t="s">
        <v>63</v>
      </c>
      <c r="F190" s="11">
        <v>70.4</v>
      </c>
      <c r="G190" s="11"/>
    </row>
    <row r="191" customFormat="1" ht="15" customHeight="1" spans="1:7">
      <c r="A191" s="11" t="s">
        <v>217</v>
      </c>
      <c r="B191" s="11" t="s">
        <v>9</v>
      </c>
      <c r="C191" s="11" t="str">
        <f>"20230631"</f>
        <v>20230631</v>
      </c>
      <c r="D191" s="12" t="s">
        <v>62</v>
      </c>
      <c r="E191" s="12" t="s">
        <v>63</v>
      </c>
      <c r="F191" s="11">
        <v>57.6</v>
      </c>
      <c r="G191" s="11"/>
    </row>
    <row r="192" customFormat="1" ht="15" customHeight="1" spans="1:7">
      <c r="A192" s="11" t="s">
        <v>218</v>
      </c>
      <c r="B192" s="11" t="s">
        <v>9</v>
      </c>
      <c r="C192" s="11" t="str">
        <f>"20230701"</f>
        <v>20230701</v>
      </c>
      <c r="D192" s="12" t="s">
        <v>62</v>
      </c>
      <c r="E192" s="12" t="s">
        <v>63</v>
      </c>
      <c r="F192" s="11">
        <v>0</v>
      </c>
      <c r="G192" s="11" t="s">
        <v>32</v>
      </c>
    </row>
    <row r="193" customFormat="1" ht="15" customHeight="1" spans="1:7">
      <c r="A193" s="11" t="s">
        <v>219</v>
      </c>
      <c r="B193" s="11" t="s">
        <v>9</v>
      </c>
      <c r="C193" s="11" t="str">
        <f>"20230702"</f>
        <v>20230702</v>
      </c>
      <c r="D193" s="12" t="s">
        <v>62</v>
      </c>
      <c r="E193" s="12" t="s">
        <v>63</v>
      </c>
      <c r="F193" s="11">
        <v>62.1</v>
      </c>
      <c r="G193" s="11"/>
    </row>
    <row r="194" customFormat="1" ht="15" customHeight="1" spans="1:7">
      <c r="A194" s="11" t="s">
        <v>220</v>
      </c>
      <c r="B194" s="11" t="s">
        <v>13</v>
      </c>
      <c r="C194" s="11" t="str">
        <f>"20230703"</f>
        <v>20230703</v>
      </c>
      <c r="D194" s="12" t="s">
        <v>62</v>
      </c>
      <c r="E194" s="12" t="s">
        <v>63</v>
      </c>
      <c r="F194" s="11">
        <v>38.3</v>
      </c>
      <c r="G194" s="11"/>
    </row>
    <row r="195" customFormat="1" ht="15" customHeight="1" spans="1:7">
      <c r="A195" s="11" t="s">
        <v>221</v>
      </c>
      <c r="B195" s="11" t="s">
        <v>9</v>
      </c>
      <c r="C195" s="11" t="str">
        <f>"20230704"</f>
        <v>20230704</v>
      </c>
      <c r="D195" s="12" t="s">
        <v>62</v>
      </c>
      <c r="E195" s="12" t="s">
        <v>63</v>
      </c>
      <c r="F195" s="11">
        <v>0</v>
      </c>
      <c r="G195" s="11" t="s">
        <v>32</v>
      </c>
    </row>
    <row r="196" customFormat="1" ht="15" customHeight="1" spans="1:7">
      <c r="A196" s="11" t="s">
        <v>222</v>
      </c>
      <c r="B196" s="11" t="s">
        <v>9</v>
      </c>
      <c r="C196" s="11" t="str">
        <f>"20230705"</f>
        <v>20230705</v>
      </c>
      <c r="D196" s="12" t="s">
        <v>62</v>
      </c>
      <c r="E196" s="12" t="s">
        <v>63</v>
      </c>
      <c r="F196" s="11">
        <v>0</v>
      </c>
      <c r="G196" s="11" t="s">
        <v>32</v>
      </c>
    </row>
    <row r="197" customFormat="1" ht="15" customHeight="1" spans="1:7">
      <c r="A197" s="11" t="s">
        <v>223</v>
      </c>
      <c r="B197" s="11" t="s">
        <v>9</v>
      </c>
      <c r="C197" s="11" t="str">
        <f>"20230706"</f>
        <v>20230706</v>
      </c>
      <c r="D197" s="12" t="s">
        <v>62</v>
      </c>
      <c r="E197" s="12" t="s">
        <v>63</v>
      </c>
      <c r="F197" s="11">
        <v>66.9</v>
      </c>
      <c r="G197" s="11"/>
    </row>
    <row r="198" customFormat="1" ht="15" customHeight="1" spans="1:7">
      <c r="A198" s="11" t="s">
        <v>224</v>
      </c>
      <c r="B198" s="11" t="s">
        <v>13</v>
      </c>
      <c r="C198" s="11" t="str">
        <f>"20230707"</f>
        <v>20230707</v>
      </c>
      <c r="D198" s="12" t="s">
        <v>62</v>
      </c>
      <c r="E198" s="12" t="s">
        <v>63</v>
      </c>
      <c r="F198" s="11">
        <v>51.3</v>
      </c>
      <c r="G198" s="11"/>
    </row>
    <row r="199" customFormat="1" ht="15" customHeight="1" spans="1:7">
      <c r="A199" s="11" t="s">
        <v>225</v>
      </c>
      <c r="B199" s="11" t="s">
        <v>9</v>
      </c>
      <c r="C199" s="11" t="str">
        <f>"20230708"</f>
        <v>20230708</v>
      </c>
      <c r="D199" s="12" t="s">
        <v>62</v>
      </c>
      <c r="E199" s="12" t="s">
        <v>63</v>
      </c>
      <c r="F199" s="11">
        <v>56.2</v>
      </c>
      <c r="G199" s="11"/>
    </row>
    <row r="200" customFormat="1" ht="15" customHeight="1" spans="1:7">
      <c r="A200" s="11" t="s">
        <v>226</v>
      </c>
      <c r="B200" s="11" t="s">
        <v>9</v>
      </c>
      <c r="C200" s="11" t="str">
        <f>"20230709"</f>
        <v>20230709</v>
      </c>
      <c r="D200" s="12" t="s">
        <v>62</v>
      </c>
      <c r="E200" s="12" t="s">
        <v>63</v>
      </c>
      <c r="F200" s="11">
        <v>45</v>
      </c>
      <c r="G200" s="11"/>
    </row>
    <row r="201" customFormat="1" ht="15" customHeight="1" spans="1:7">
      <c r="A201" s="11" t="s">
        <v>227</v>
      </c>
      <c r="B201" s="11" t="s">
        <v>9</v>
      </c>
      <c r="C201" s="11" t="str">
        <f>"20230710"</f>
        <v>20230710</v>
      </c>
      <c r="D201" s="12" t="s">
        <v>62</v>
      </c>
      <c r="E201" s="12" t="s">
        <v>63</v>
      </c>
      <c r="F201" s="11">
        <v>66.5</v>
      </c>
      <c r="G201" s="11"/>
    </row>
    <row r="202" customFormat="1" ht="15" customHeight="1" spans="1:7">
      <c r="A202" s="11" t="s">
        <v>228</v>
      </c>
      <c r="B202" s="11" t="s">
        <v>9</v>
      </c>
      <c r="C202" s="11" t="str">
        <f>"20230711"</f>
        <v>20230711</v>
      </c>
      <c r="D202" s="12" t="s">
        <v>62</v>
      </c>
      <c r="E202" s="12" t="s">
        <v>63</v>
      </c>
      <c r="F202" s="11">
        <v>70.5</v>
      </c>
      <c r="G202" s="11"/>
    </row>
    <row r="203" customFormat="1" ht="15" customHeight="1" spans="1:7">
      <c r="A203" s="11" t="s">
        <v>229</v>
      </c>
      <c r="B203" s="11" t="s">
        <v>9</v>
      </c>
      <c r="C203" s="11" t="str">
        <f>"20230712"</f>
        <v>20230712</v>
      </c>
      <c r="D203" s="12" t="s">
        <v>62</v>
      </c>
      <c r="E203" s="12" t="s">
        <v>63</v>
      </c>
      <c r="F203" s="11">
        <v>71.6</v>
      </c>
      <c r="G203" s="11"/>
    </row>
    <row r="204" customFormat="1" ht="15" customHeight="1" spans="1:7">
      <c r="A204" s="11" t="s">
        <v>230</v>
      </c>
      <c r="B204" s="11" t="s">
        <v>9</v>
      </c>
      <c r="C204" s="11" t="str">
        <f>"20230713"</f>
        <v>20230713</v>
      </c>
      <c r="D204" s="12" t="s">
        <v>62</v>
      </c>
      <c r="E204" s="12" t="s">
        <v>63</v>
      </c>
      <c r="F204" s="11">
        <v>0</v>
      </c>
      <c r="G204" s="11" t="s">
        <v>32</v>
      </c>
    </row>
    <row r="205" customFormat="1" ht="15" customHeight="1" spans="1:7">
      <c r="A205" s="11" t="s">
        <v>231</v>
      </c>
      <c r="B205" s="11" t="s">
        <v>9</v>
      </c>
      <c r="C205" s="11" t="str">
        <f>"20230714"</f>
        <v>20230714</v>
      </c>
      <c r="D205" s="12" t="s">
        <v>62</v>
      </c>
      <c r="E205" s="12" t="s">
        <v>63</v>
      </c>
      <c r="F205" s="11">
        <v>52.7</v>
      </c>
      <c r="G205" s="11"/>
    </row>
    <row r="206" customFormat="1" ht="15" customHeight="1" spans="1:7">
      <c r="A206" s="11" t="s">
        <v>232</v>
      </c>
      <c r="B206" s="11" t="s">
        <v>9</v>
      </c>
      <c r="C206" s="11" t="str">
        <f>"20230715"</f>
        <v>20230715</v>
      </c>
      <c r="D206" s="12" t="s">
        <v>62</v>
      </c>
      <c r="E206" s="12" t="s">
        <v>63</v>
      </c>
      <c r="F206" s="11">
        <v>59</v>
      </c>
      <c r="G206" s="11"/>
    </row>
    <row r="207" customFormat="1" ht="15" customHeight="1" spans="1:7">
      <c r="A207" s="11" t="s">
        <v>233</v>
      </c>
      <c r="B207" s="11" t="s">
        <v>9</v>
      </c>
      <c r="C207" s="11" t="str">
        <f>"20230716"</f>
        <v>20230716</v>
      </c>
      <c r="D207" s="12" t="s">
        <v>62</v>
      </c>
      <c r="E207" s="12" t="s">
        <v>63</v>
      </c>
      <c r="F207" s="11">
        <v>0</v>
      </c>
      <c r="G207" s="11" t="s">
        <v>32</v>
      </c>
    </row>
    <row r="208" customFormat="1" ht="15" customHeight="1" spans="1:7">
      <c r="A208" s="11" t="s">
        <v>234</v>
      </c>
      <c r="B208" s="11" t="s">
        <v>9</v>
      </c>
      <c r="C208" s="11" t="str">
        <f>"20230717"</f>
        <v>20230717</v>
      </c>
      <c r="D208" s="12" t="s">
        <v>62</v>
      </c>
      <c r="E208" s="12" t="s">
        <v>63</v>
      </c>
      <c r="F208" s="11">
        <v>60.7</v>
      </c>
      <c r="G208" s="11"/>
    </row>
    <row r="209" customFormat="1" ht="15" customHeight="1" spans="1:7">
      <c r="A209" s="11" t="s">
        <v>235</v>
      </c>
      <c r="B209" s="11" t="s">
        <v>9</v>
      </c>
      <c r="C209" s="11" t="str">
        <f>"20230718"</f>
        <v>20230718</v>
      </c>
      <c r="D209" s="12" t="s">
        <v>62</v>
      </c>
      <c r="E209" s="12" t="s">
        <v>63</v>
      </c>
      <c r="F209" s="11">
        <v>0</v>
      </c>
      <c r="G209" s="11" t="s">
        <v>32</v>
      </c>
    </row>
    <row r="210" customFormat="1" ht="15" customHeight="1" spans="1:7">
      <c r="A210" s="11" t="s">
        <v>236</v>
      </c>
      <c r="B210" s="11" t="s">
        <v>9</v>
      </c>
      <c r="C210" s="11" t="str">
        <f>"20230719"</f>
        <v>20230719</v>
      </c>
      <c r="D210" s="12" t="s">
        <v>62</v>
      </c>
      <c r="E210" s="12" t="s">
        <v>63</v>
      </c>
      <c r="F210" s="11">
        <v>53.6</v>
      </c>
      <c r="G210" s="11"/>
    </row>
    <row r="211" customFormat="1" ht="15" customHeight="1" spans="1:7">
      <c r="A211" s="11" t="s">
        <v>237</v>
      </c>
      <c r="B211" s="11" t="s">
        <v>9</v>
      </c>
      <c r="C211" s="11" t="str">
        <f>"20230720"</f>
        <v>20230720</v>
      </c>
      <c r="D211" s="12" t="s">
        <v>62</v>
      </c>
      <c r="E211" s="12" t="s">
        <v>63</v>
      </c>
      <c r="F211" s="11">
        <v>61</v>
      </c>
      <c r="G211" s="11"/>
    </row>
    <row r="212" customFormat="1" ht="15" customHeight="1" spans="1:7">
      <c r="A212" s="11" t="s">
        <v>238</v>
      </c>
      <c r="B212" s="11" t="s">
        <v>9</v>
      </c>
      <c r="C212" s="11" t="str">
        <f>"20230721"</f>
        <v>20230721</v>
      </c>
      <c r="D212" s="12" t="s">
        <v>62</v>
      </c>
      <c r="E212" s="12" t="s">
        <v>63</v>
      </c>
      <c r="F212" s="11">
        <v>0</v>
      </c>
      <c r="G212" s="11" t="s">
        <v>32</v>
      </c>
    </row>
    <row r="213" customFormat="1" ht="15" customHeight="1" spans="1:7">
      <c r="A213" s="11" t="s">
        <v>239</v>
      </c>
      <c r="B213" s="11" t="s">
        <v>13</v>
      </c>
      <c r="C213" s="11" t="str">
        <f>"20230722"</f>
        <v>20230722</v>
      </c>
      <c r="D213" s="12" t="s">
        <v>62</v>
      </c>
      <c r="E213" s="12" t="s">
        <v>63</v>
      </c>
      <c r="F213" s="11">
        <v>57.7</v>
      </c>
      <c r="G213" s="11"/>
    </row>
    <row r="214" customFormat="1" ht="15" customHeight="1" spans="1:7">
      <c r="A214" s="11" t="s">
        <v>240</v>
      </c>
      <c r="B214" s="11" t="s">
        <v>9</v>
      </c>
      <c r="C214" s="11" t="str">
        <f>"20230723"</f>
        <v>20230723</v>
      </c>
      <c r="D214" s="12" t="s">
        <v>62</v>
      </c>
      <c r="E214" s="12" t="s">
        <v>63</v>
      </c>
      <c r="F214" s="11">
        <v>62.2</v>
      </c>
      <c r="G214" s="11"/>
    </row>
    <row r="215" customFormat="1" ht="15" customHeight="1" spans="1:7">
      <c r="A215" s="11" t="s">
        <v>241</v>
      </c>
      <c r="B215" s="11" t="s">
        <v>9</v>
      </c>
      <c r="C215" s="11" t="str">
        <f>"20230724"</f>
        <v>20230724</v>
      </c>
      <c r="D215" s="12" t="s">
        <v>62</v>
      </c>
      <c r="E215" s="12" t="s">
        <v>63</v>
      </c>
      <c r="F215" s="11">
        <v>0</v>
      </c>
      <c r="G215" s="11" t="s">
        <v>32</v>
      </c>
    </row>
    <row r="216" customFormat="1" ht="15" customHeight="1" spans="1:7">
      <c r="A216" s="11" t="s">
        <v>242</v>
      </c>
      <c r="B216" s="11" t="s">
        <v>9</v>
      </c>
      <c r="C216" s="11" t="str">
        <f>"20230725"</f>
        <v>20230725</v>
      </c>
      <c r="D216" s="12" t="s">
        <v>62</v>
      </c>
      <c r="E216" s="12" t="s">
        <v>63</v>
      </c>
      <c r="F216" s="11">
        <v>62.2</v>
      </c>
      <c r="G216" s="11"/>
    </row>
    <row r="217" customFormat="1" ht="15" customHeight="1" spans="1:7">
      <c r="A217" s="11" t="s">
        <v>243</v>
      </c>
      <c r="B217" s="11" t="s">
        <v>9</v>
      </c>
      <c r="C217" s="11" t="str">
        <f>"20230726"</f>
        <v>20230726</v>
      </c>
      <c r="D217" s="12" t="s">
        <v>62</v>
      </c>
      <c r="E217" s="12" t="s">
        <v>63</v>
      </c>
      <c r="F217" s="11">
        <v>61.8</v>
      </c>
      <c r="G217" s="11"/>
    </row>
    <row r="218" customFormat="1" ht="15" customHeight="1" spans="1:7">
      <c r="A218" s="11" t="s">
        <v>244</v>
      </c>
      <c r="B218" s="11" t="s">
        <v>9</v>
      </c>
      <c r="C218" s="11" t="str">
        <f>"20230727"</f>
        <v>20230727</v>
      </c>
      <c r="D218" s="12" t="s">
        <v>62</v>
      </c>
      <c r="E218" s="12" t="s">
        <v>63</v>
      </c>
      <c r="F218" s="11">
        <v>0</v>
      </c>
      <c r="G218" s="11" t="s">
        <v>32</v>
      </c>
    </row>
    <row r="219" customFormat="1" ht="15" customHeight="1" spans="1:7">
      <c r="A219" s="11" t="s">
        <v>245</v>
      </c>
      <c r="B219" s="11" t="s">
        <v>9</v>
      </c>
      <c r="C219" s="11" t="str">
        <f>"20230728"</f>
        <v>20230728</v>
      </c>
      <c r="D219" s="12" t="s">
        <v>62</v>
      </c>
      <c r="E219" s="12" t="s">
        <v>63</v>
      </c>
      <c r="F219" s="11">
        <v>54.9</v>
      </c>
      <c r="G219" s="11"/>
    </row>
    <row r="220" customFormat="1" ht="15" customHeight="1" spans="1:7">
      <c r="A220" s="11" t="s">
        <v>246</v>
      </c>
      <c r="B220" s="11" t="s">
        <v>9</v>
      </c>
      <c r="C220" s="11" t="str">
        <f>"20230729"</f>
        <v>20230729</v>
      </c>
      <c r="D220" s="12" t="s">
        <v>62</v>
      </c>
      <c r="E220" s="12" t="s">
        <v>63</v>
      </c>
      <c r="F220" s="11">
        <v>59.9</v>
      </c>
      <c r="G220" s="11"/>
    </row>
    <row r="221" customFormat="1" ht="15" customHeight="1" spans="1:7">
      <c r="A221" s="11" t="s">
        <v>247</v>
      </c>
      <c r="B221" s="11" t="s">
        <v>9</v>
      </c>
      <c r="C221" s="11" t="str">
        <f>"20230730"</f>
        <v>20230730</v>
      </c>
      <c r="D221" s="12" t="s">
        <v>62</v>
      </c>
      <c r="E221" s="12" t="s">
        <v>63</v>
      </c>
      <c r="F221" s="11">
        <v>47.6</v>
      </c>
      <c r="G221" s="11"/>
    </row>
    <row r="222" customFormat="1" ht="15" customHeight="1" spans="1:7">
      <c r="A222" s="11" t="s">
        <v>248</v>
      </c>
      <c r="B222" s="11" t="s">
        <v>9</v>
      </c>
      <c r="C222" s="11" t="str">
        <f>"20230731"</f>
        <v>20230731</v>
      </c>
      <c r="D222" s="12" t="s">
        <v>62</v>
      </c>
      <c r="E222" s="12" t="s">
        <v>63</v>
      </c>
      <c r="F222" s="11">
        <v>32.4</v>
      </c>
      <c r="G222" s="11"/>
    </row>
    <row r="223" customFormat="1" ht="15" customHeight="1" spans="1:7">
      <c r="A223" s="11" t="s">
        <v>249</v>
      </c>
      <c r="B223" s="11" t="s">
        <v>9</v>
      </c>
      <c r="C223" s="11" t="str">
        <f>"20230801"</f>
        <v>20230801</v>
      </c>
      <c r="D223" s="12" t="s">
        <v>62</v>
      </c>
      <c r="E223" s="12" t="s">
        <v>63</v>
      </c>
      <c r="F223" s="11">
        <v>48.5</v>
      </c>
      <c r="G223" s="11"/>
    </row>
    <row r="224" customFormat="1" ht="15" customHeight="1" spans="1:7">
      <c r="A224" s="11" t="s">
        <v>250</v>
      </c>
      <c r="B224" s="11" t="s">
        <v>9</v>
      </c>
      <c r="C224" s="11" t="str">
        <f>"20230802"</f>
        <v>20230802</v>
      </c>
      <c r="D224" s="12" t="s">
        <v>62</v>
      </c>
      <c r="E224" s="12" t="s">
        <v>63</v>
      </c>
      <c r="F224" s="11">
        <v>61.8</v>
      </c>
      <c r="G224" s="11"/>
    </row>
    <row r="225" customFormat="1" ht="15" customHeight="1" spans="1:7">
      <c r="A225" s="11" t="s">
        <v>251</v>
      </c>
      <c r="B225" s="11" t="s">
        <v>9</v>
      </c>
      <c r="C225" s="11" t="str">
        <f>"20230803"</f>
        <v>20230803</v>
      </c>
      <c r="D225" s="12" t="s">
        <v>62</v>
      </c>
      <c r="E225" s="12" t="s">
        <v>63</v>
      </c>
      <c r="F225" s="11">
        <v>0</v>
      </c>
      <c r="G225" s="11" t="s">
        <v>32</v>
      </c>
    </row>
    <row r="226" customFormat="1" ht="15" customHeight="1" spans="1:7">
      <c r="A226" s="11" t="s">
        <v>252</v>
      </c>
      <c r="B226" s="11" t="s">
        <v>13</v>
      </c>
      <c r="C226" s="11" t="str">
        <f>"20230804"</f>
        <v>20230804</v>
      </c>
      <c r="D226" s="12" t="s">
        <v>62</v>
      </c>
      <c r="E226" s="12" t="s">
        <v>63</v>
      </c>
      <c r="F226" s="11">
        <v>57.4</v>
      </c>
      <c r="G226" s="11"/>
    </row>
    <row r="227" customFormat="1" ht="15" customHeight="1" spans="1:7">
      <c r="A227" s="11" t="s">
        <v>253</v>
      </c>
      <c r="B227" s="11" t="s">
        <v>9</v>
      </c>
      <c r="C227" s="11" t="str">
        <f>"20230805"</f>
        <v>20230805</v>
      </c>
      <c r="D227" s="12" t="s">
        <v>62</v>
      </c>
      <c r="E227" s="12" t="s">
        <v>63</v>
      </c>
      <c r="F227" s="11">
        <v>65.1</v>
      </c>
      <c r="G227" s="11"/>
    </row>
    <row r="228" customFormat="1" ht="15" customHeight="1" spans="1:7">
      <c r="A228" s="11" t="s">
        <v>254</v>
      </c>
      <c r="B228" s="11" t="s">
        <v>9</v>
      </c>
      <c r="C228" s="11" t="str">
        <f>"20230806"</f>
        <v>20230806</v>
      </c>
      <c r="D228" s="12" t="s">
        <v>62</v>
      </c>
      <c r="E228" s="12" t="s">
        <v>63</v>
      </c>
      <c r="F228" s="11">
        <v>63.8</v>
      </c>
      <c r="G228" s="11"/>
    </row>
    <row r="229" customFormat="1" ht="15" customHeight="1" spans="1:7">
      <c r="A229" s="11" t="s">
        <v>255</v>
      </c>
      <c r="B229" s="11" t="s">
        <v>9</v>
      </c>
      <c r="C229" s="11" t="str">
        <f>"20230807"</f>
        <v>20230807</v>
      </c>
      <c r="D229" s="12" t="s">
        <v>62</v>
      </c>
      <c r="E229" s="12" t="s">
        <v>63</v>
      </c>
      <c r="F229" s="11">
        <v>0</v>
      </c>
      <c r="G229" s="11" t="s">
        <v>32</v>
      </c>
    </row>
    <row r="230" customFormat="1" ht="15" customHeight="1" spans="1:7">
      <c r="A230" s="11" t="s">
        <v>256</v>
      </c>
      <c r="B230" s="11" t="s">
        <v>9</v>
      </c>
      <c r="C230" s="11" t="str">
        <f>"20230808"</f>
        <v>20230808</v>
      </c>
      <c r="D230" s="12" t="s">
        <v>62</v>
      </c>
      <c r="E230" s="12" t="s">
        <v>63</v>
      </c>
      <c r="F230" s="11">
        <v>63.4</v>
      </c>
      <c r="G230" s="11"/>
    </row>
    <row r="231" customFormat="1" ht="15" customHeight="1" spans="1:7">
      <c r="A231" s="11" t="s">
        <v>257</v>
      </c>
      <c r="B231" s="11" t="s">
        <v>9</v>
      </c>
      <c r="C231" s="11" t="str">
        <f>"20230809"</f>
        <v>20230809</v>
      </c>
      <c r="D231" s="12" t="s">
        <v>62</v>
      </c>
      <c r="E231" s="12" t="s">
        <v>63</v>
      </c>
      <c r="F231" s="11">
        <v>58.2</v>
      </c>
      <c r="G231" s="11"/>
    </row>
    <row r="232" customFormat="1" ht="15" customHeight="1" spans="1:7">
      <c r="A232" s="11" t="s">
        <v>258</v>
      </c>
      <c r="B232" s="11" t="s">
        <v>9</v>
      </c>
      <c r="C232" s="11" t="str">
        <f>"20230810"</f>
        <v>20230810</v>
      </c>
      <c r="D232" s="12" t="s">
        <v>62</v>
      </c>
      <c r="E232" s="12" t="s">
        <v>63</v>
      </c>
      <c r="F232" s="11">
        <v>0</v>
      </c>
      <c r="G232" s="11" t="s">
        <v>32</v>
      </c>
    </row>
    <row r="233" customFormat="1" ht="15" customHeight="1" spans="1:7">
      <c r="A233" s="11" t="s">
        <v>259</v>
      </c>
      <c r="B233" s="11" t="s">
        <v>9</v>
      </c>
      <c r="C233" s="11" t="str">
        <f>"20230811"</f>
        <v>20230811</v>
      </c>
      <c r="D233" s="12" t="s">
        <v>62</v>
      </c>
      <c r="E233" s="12" t="s">
        <v>63</v>
      </c>
      <c r="F233" s="11">
        <v>57.7</v>
      </c>
      <c r="G233" s="11"/>
    </row>
    <row r="234" customFormat="1" ht="15" customHeight="1" spans="1:7">
      <c r="A234" s="11" t="s">
        <v>260</v>
      </c>
      <c r="B234" s="11" t="s">
        <v>9</v>
      </c>
      <c r="C234" s="11" t="str">
        <f>"20230812"</f>
        <v>20230812</v>
      </c>
      <c r="D234" s="12" t="s">
        <v>62</v>
      </c>
      <c r="E234" s="12" t="s">
        <v>63</v>
      </c>
      <c r="F234" s="11">
        <v>0</v>
      </c>
      <c r="G234" s="11" t="s">
        <v>32</v>
      </c>
    </row>
    <row r="235" customFormat="1" ht="15" customHeight="1" spans="1:7">
      <c r="A235" s="11" t="s">
        <v>261</v>
      </c>
      <c r="B235" s="11" t="s">
        <v>9</v>
      </c>
      <c r="C235" s="11" t="str">
        <f>"20230813"</f>
        <v>20230813</v>
      </c>
      <c r="D235" s="12" t="s">
        <v>62</v>
      </c>
      <c r="E235" s="12" t="s">
        <v>63</v>
      </c>
      <c r="F235" s="11">
        <v>74</v>
      </c>
      <c r="G235" s="11"/>
    </row>
    <row r="236" customFormat="1" ht="15" customHeight="1" spans="1:7">
      <c r="A236" s="11" t="s">
        <v>262</v>
      </c>
      <c r="B236" s="11" t="s">
        <v>9</v>
      </c>
      <c r="C236" s="11" t="str">
        <f>"20230814"</f>
        <v>20230814</v>
      </c>
      <c r="D236" s="12" t="s">
        <v>62</v>
      </c>
      <c r="E236" s="12" t="s">
        <v>63</v>
      </c>
      <c r="F236" s="11">
        <v>58.3</v>
      </c>
      <c r="G236" s="11"/>
    </row>
    <row r="237" customFormat="1" ht="15" customHeight="1" spans="1:7">
      <c r="A237" s="11" t="s">
        <v>263</v>
      </c>
      <c r="B237" s="11" t="s">
        <v>9</v>
      </c>
      <c r="C237" s="11" t="str">
        <f>"20230815"</f>
        <v>20230815</v>
      </c>
      <c r="D237" s="12" t="s">
        <v>62</v>
      </c>
      <c r="E237" s="12" t="s">
        <v>63</v>
      </c>
      <c r="F237" s="11">
        <v>45.8</v>
      </c>
      <c r="G237" s="11"/>
    </row>
    <row r="238" customFormat="1" ht="15" customHeight="1" spans="1:7">
      <c r="A238" s="11" t="s">
        <v>264</v>
      </c>
      <c r="B238" s="11" t="s">
        <v>9</v>
      </c>
      <c r="C238" s="11" t="str">
        <f>"20230816"</f>
        <v>20230816</v>
      </c>
      <c r="D238" s="12" t="s">
        <v>62</v>
      </c>
      <c r="E238" s="12" t="s">
        <v>63</v>
      </c>
      <c r="F238" s="11">
        <v>49.6</v>
      </c>
      <c r="G238" s="11"/>
    </row>
    <row r="239" customFormat="1" ht="15" customHeight="1" spans="1:7">
      <c r="A239" s="11" t="s">
        <v>265</v>
      </c>
      <c r="B239" s="11" t="s">
        <v>13</v>
      </c>
      <c r="C239" s="11" t="str">
        <f>"20230817"</f>
        <v>20230817</v>
      </c>
      <c r="D239" s="12" t="s">
        <v>62</v>
      </c>
      <c r="E239" s="12" t="s">
        <v>63</v>
      </c>
      <c r="F239" s="11">
        <v>0</v>
      </c>
      <c r="G239" s="11" t="s">
        <v>32</v>
      </c>
    </row>
    <row r="240" customFormat="1" ht="15" customHeight="1" spans="1:7">
      <c r="A240" s="11" t="s">
        <v>266</v>
      </c>
      <c r="B240" s="11" t="s">
        <v>9</v>
      </c>
      <c r="C240" s="11" t="str">
        <f>"20230818"</f>
        <v>20230818</v>
      </c>
      <c r="D240" s="12" t="s">
        <v>62</v>
      </c>
      <c r="E240" s="12" t="s">
        <v>63</v>
      </c>
      <c r="F240" s="11">
        <v>66.7</v>
      </c>
      <c r="G240" s="11"/>
    </row>
    <row r="241" customFormat="1" ht="15" customHeight="1" spans="1:7">
      <c r="A241" s="11" t="s">
        <v>267</v>
      </c>
      <c r="B241" s="11" t="s">
        <v>13</v>
      </c>
      <c r="C241" s="11" t="str">
        <f>"20230819"</f>
        <v>20230819</v>
      </c>
      <c r="D241" s="12" t="s">
        <v>62</v>
      </c>
      <c r="E241" s="12" t="s">
        <v>63</v>
      </c>
      <c r="F241" s="11">
        <v>42.5</v>
      </c>
      <c r="G241" s="11"/>
    </row>
    <row r="242" customFormat="1" ht="15" customHeight="1" spans="1:7">
      <c r="A242" s="11" t="s">
        <v>268</v>
      </c>
      <c r="B242" s="11" t="s">
        <v>9</v>
      </c>
      <c r="C242" s="11" t="str">
        <f>"20230820"</f>
        <v>20230820</v>
      </c>
      <c r="D242" s="12" t="s">
        <v>62</v>
      </c>
      <c r="E242" s="12" t="s">
        <v>63</v>
      </c>
      <c r="F242" s="11">
        <v>63.6</v>
      </c>
      <c r="G242" s="11"/>
    </row>
    <row r="243" customFormat="1" ht="15" customHeight="1" spans="1:7">
      <c r="A243" s="11" t="s">
        <v>269</v>
      </c>
      <c r="B243" s="11" t="s">
        <v>13</v>
      </c>
      <c r="C243" s="11" t="str">
        <f>"20230821"</f>
        <v>20230821</v>
      </c>
      <c r="D243" s="12" t="s">
        <v>62</v>
      </c>
      <c r="E243" s="12" t="s">
        <v>63</v>
      </c>
      <c r="F243" s="11">
        <v>55.6</v>
      </c>
      <c r="G243" s="11"/>
    </row>
    <row r="244" customFormat="1" ht="15" customHeight="1" spans="1:7">
      <c r="A244" s="11" t="s">
        <v>270</v>
      </c>
      <c r="B244" s="11" t="s">
        <v>9</v>
      </c>
      <c r="C244" s="11" t="str">
        <f>"20230822"</f>
        <v>20230822</v>
      </c>
      <c r="D244" s="12" t="s">
        <v>62</v>
      </c>
      <c r="E244" s="12" t="s">
        <v>63</v>
      </c>
      <c r="F244" s="11">
        <v>57.8</v>
      </c>
      <c r="G244" s="11"/>
    </row>
    <row r="245" customFormat="1" ht="15" customHeight="1" spans="1:7">
      <c r="A245" s="11" t="s">
        <v>271</v>
      </c>
      <c r="B245" s="11" t="s">
        <v>9</v>
      </c>
      <c r="C245" s="11" t="str">
        <f>"20230823"</f>
        <v>20230823</v>
      </c>
      <c r="D245" s="12" t="s">
        <v>62</v>
      </c>
      <c r="E245" s="12" t="s">
        <v>63</v>
      </c>
      <c r="F245" s="11">
        <v>0</v>
      </c>
      <c r="G245" s="11" t="s">
        <v>32</v>
      </c>
    </row>
    <row r="246" customFormat="1" ht="15" customHeight="1" spans="1:7">
      <c r="A246" s="11" t="s">
        <v>272</v>
      </c>
      <c r="B246" s="11" t="s">
        <v>9</v>
      </c>
      <c r="C246" s="11" t="str">
        <f>"20230824"</f>
        <v>20230824</v>
      </c>
      <c r="D246" s="12" t="s">
        <v>62</v>
      </c>
      <c r="E246" s="12" t="s">
        <v>63</v>
      </c>
      <c r="F246" s="11">
        <v>55.9</v>
      </c>
      <c r="G246" s="11"/>
    </row>
    <row r="247" customFormat="1" ht="15" customHeight="1" spans="1:7">
      <c r="A247" s="11" t="s">
        <v>273</v>
      </c>
      <c r="B247" s="11" t="s">
        <v>9</v>
      </c>
      <c r="C247" s="11" t="str">
        <f>"20230825"</f>
        <v>20230825</v>
      </c>
      <c r="D247" s="12" t="s">
        <v>62</v>
      </c>
      <c r="E247" s="12" t="s">
        <v>63</v>
      </c>
      <c r="F247" s="11">
        <v>51.3</v>
      </c>
      <c r="G247" s="11"/>
    </row>
    <row r="248" customFormat="1" ht="15" customHeight="1" spans="1:7">
      <c r="A248" s="11" t="s">
        <v>274</v>
      </c>
      <c r="B248" s="11" t="s">
        <v>9</v>
      </c>
      <c r="C248" s="11" t="str">
        <f>"20230826"</f>
        <v>20230826</v>
      </c>
      <c r="D248" s="12" t="s">
        <v>62</v>
      </c>
      <c r="E248" s="12" t="s">
        <v>63</v>
      </c>
      <c r="F248" s="11">
        <v>70.5</v>
      </c>
      <c r="G248" s="11"/>
    </row>
    <row r="249" customFormat="1" ht="15" customHeight="1" spans="1:7">
      <c r="A249" s="11" t="s">
        <v>275</v>
      </c>
      <c r="B249" s="11" t="s">
        <v>9</v>
      </c>
      <c r="C249" s="11" t="str">
        <f>"20230827"</f>
        <v>20230827</v>
      </c>
      <c r="D249" s="12" t="s">
        <v>62</v>
      </c>
      <c r="E249" s="12" t="s">
        <v>63</v>
      </c>
      <c r="F249" s="11">
        <v>57.8</v>
      </c>
      <c r="G249" s="11"/>
    </row>
    <row r="250" customFormat="1" ht="15" customHeight="1" spans="1:7">
      <c r="A250" s="11" t="s">
        <v>276</v>
      </c>
      <c r="B250" s="11" t="s">
        <v>13</v>
      </c>
      <c r="C250" s="11" t="str">
        <f>"20230828"</f>
        <v>20230828</v>
      </c>
      <c r="D250" s="12" t="s">
        <v>62</v>
      </c>
      <c r="E250" s="12" t="s">
        <v>63</v>
      </c>
      <c r="F250" s="11">
        <v>53.5</v>
      </c>
      <c r="G250" s="11"/>
    </row>
    <row r="251" customFormat="1" ht="15" customHeight="1" spans="1:7">
      <c r="A251" s="11" t="s">
        <v>277</v>
      </c>
      <c r="B251" s="11" t="s">
        <v>9</v>
      </c>
      <c r="C251" s="11" t="str">
        <f>"20230829"</f>
        <v>20230829</v>
      </c>
      <c r="D251" s="12" t="s">
        <v>62</v>
      </c>
      <c r="E251" s="12" t="s">
        <v>63</v>
      </c>
      <c r="F251" s="11">
        <v>0</v>
      </c>
      <c r="G251" s="11" t="s">
        <v>32</v>
      </c>
    </row>
    <row r="252" customFormat="1" ht="15" customHeight="1" spans="1:7">
      <c r="A252" s="11" t="s">
        <v>278</v>
      </c>
      <c r="B252" s="11" t="s">
        <v>9</v>
      </c>
      <c r="C252" s="11" t="str">
        <f>"20230830"</f>
        <v>20230830</v>
      </c>
      <c r="D252" s="12" t="s">
        <v>62</v>
      </c>
      <c r="E252" s="12" t="s">
        <v>63</v>
      </c>
      <c r="F252" s="11">
        <v>0</v>
      </c>
      <c r="G252" s="11" t="s">
        <v>32</v>
      </c>
    </row>
    <row r="253" customFormat="1" ht="15" customHeight="1" spans="1:7">
      <c r="A253" s="11" t="s">
        <v>279</v>
      </c>
      <c r="B253" s="11" t="s">
        <v>9</v>
      </c>
      <c r="C253" s="11" t="str">
        <f>"20230831"</f>
        <v>20230831</v>
      </c>
      <c r="D253" s="12" t="s">
        <v>62</v>
      </c>
      <c r="E253" s="12" t="s">
        <v>63</v>
      </c>
      <c r="F253" s="11">
        <v>56.6</v>
      </c>
      <c r="G253" s="11"/>
    </row>
    <row r="254" customFormat="1" ht="15" customHeight="1" spans="1:7">
      <c r="A254" s="11" t="s">
        <v>280</v>
      </c>
      <c r="B254" s="11" t="s">
        <v>9</v>
      </c>
      <c r="C254" s="11" t="str">
        <f>"20230901"</f>
        <v>20230901</v>
      </c>
      <c r="D254" s="12" t="s">
        <v>62</v>
      </c>
      <c r="E254" s="12" t="s">
        <v>63</v>
      </c>
      <c r="F254" s="11">
        <v>66.7</v>
      </c>
      <c r="G254" s="11"/>
    </row>
    <row r="255" customFormat="1" ht="15" customHeight="1" spans="1:7">
      <c r="A255" s="11" t="s">
        <v>281</v>
      </c>
      <c r="B255" s="11" t="s">
        <v>9</v>
      </c>
      <c r="C255" s="11" t="str">
        <f>"20230902"</f>
        <v>20230902</v>
      </c>
      <c r="D255" s="12" t="s">
        <v>62</v>
      </c>
      <c r="E255" s="12" t="s">
        <v>63</v>
      </c>
      <c r="F255" s="11">
        <v>57.7</v>
      </c>
      <c r="G255" s="11"/>
    </row>
    <row r="256" customFormat="1" ht="15" customHeight="1" spans="1:7">
      <c r="A256" s="11" t="s">
        <v>282</v>
      </c>
      <c r="B256" s="11" t="s">
        <v>9</v>
      </c>
      <c r="C256" s="11" t="str">
        <f>"20230903"</f>
        <v>20230903</v>
      </c>
      <c r="D256" s="12" t="s">
        <v>62</v>
      </c>
      <c r="E256" s="12" t="s">
        <v>63</v>
      </c>
      <c r="F256" s="11">
        <v>0</v>
      </c>
      <c r="G256" s="11" t="s">
        <v>32</v>
      </c>
    </row>
    <row r="257" customFormat="1" ht="15" customHeight="1" spans="1:7">
      <c r="A257" s="11" t="s">
        <v>283</v>
      </c>
      <c r="B257" s="11" t="s">
        <v>9</v>
      </c>
      <c r="C257" s="11" t="str">
        <f>"20230904"</f>
        <v>20230904</v>
      </c>
      <c r="D257" s="12" t="s">
        <v>62</v>
      </c>
      <c r="E257" s="12" t="s">
        <v>63</v>
      </c>
      <c r="F257" s="11">
        <v>0</v>
      </c>
      <c r="G257" s="11" t="s">
        <v>32</v>
      </c>
    </row>
    <row r="258" customFormat="1" ht="15" customHeight="1" spans="1:7">
      <c r="A258" s="11" t="s">
        <v>284</v>
      </c>
      <c r="B258" s="11" t="s">
        <v>9</v>
      </c>
      <c r="C258" s="11" t="str">
        <f>"20230905"</f>
        <v>20230905</v>
      </c>
      <c r="D258" s="12" t="s">
        <v>62</v>
      </c>
      <c r="E258" s="12" t="s">
        <v>63</v>
      </c>
      <c r="F258" s="11">
        <v>0</v>
      </c>
      <c r="G258" s="11" t="s">
        <v>32</v>
      </c>
    </row>
    <row r="259" customFormat="1" ht="15" customHeight="1" spans="1:7">
      <c r="A259" s="11" t="s">
        <v>285</v>
      </c>
      <c r="B259" s="11" t="s">
        <v>9</v>
      </c>
      <c r="C259" s="11" t="str">
        <f>"20230906"</f>
        <v>20230906</v>
      </c>
      <c r="D259" s="12" t="s">
        <v>62</v>
      </c>
      <c r="E259" s="12" t="s">
        <v>63</v>
      </c>
      <c r="F259" s="11">
        <v>62.4</v>
      </c>
      <c r="G259" s="11"/>
    </row>
    <row r="260" customFormat="1" ht="15" customHeight="1" spans="1:7">
      <c r="A260" s="11" t="s">
        <v>286</v>
      </c>
      <c r="B260" s="11" t="s">
        <v>9</v>
      </c>
      <c r="C260" s="11" t="str">
        <f>"20230907"</f>
        <v>20230907</v>
      </c>
      <c r="D260" s="12" t="s">
        <v>62</v>
      </c>
      <c r="E260" s="12" t="s">
        <v>63</v>
      </c>
      <c r="F260" s="11">
        <v>47.9</v>
      </c>
      <c r="G260" s="11"/>
    </row>
    <row r="261" customFormat="1" ht="15" customHeight="1" spans="1:7">
      <c r="A261" s="11" t="s">
        <v>287</v>
      </c>
      <c r="B261" s="11" t="s">
        <v>9</v>
      </c>
      <c r="C261" s="11" t="str">
        <f>"20230908"</f>
        <v>20230908</v>
      </c>
      <c r="D261" s="12" t="s">
        <v>62</v>
      </c>
      <c r="E261" s="12" t="s">
        <v>63</v>
      </c>
      <c r="F261" s="11">
        <v>27.1</v>
      </c>
      <c r="G261" s="11"/>
    </row>
    <row r="262" customFormat="1" ht="15" customHeight="1" spans="1:7">
      <c r="A262" s="11" t="s">
        <v>288</v>
      </c>
      <c r="B262" s="11" t="s">
        <v>9</v>
      </c>
      <c r="C262" s="11" t="str">
        <f>"20230909"</f>
        <v>20230909</v>
      </c>
      <c r="D262" s="12" t="s">
        <v>62</v>
      </c>
      <c r="E262" s="12" t="s">
        <v>63</v>
      </c>
      <c r="F262" s="11">
        <v>51.8</v>
      </c>
      <c r="G262" s="11"/>
    </row>
    <row r="263" customFormat="1" ht="15" customHeight="1" spans="1:7">
      <c r="A263" s="11" t="s">
        <v>289</v>
      </c>
      <c r="B263" s="11" t="s">
        <v>9</v>
      </c>
      <c r="C263" s="11" t="str">
        <f>"20230910"</f>
        <v>20230910</v>
      </c>
      <c r="D263" s="12" t="s">
        <v>62</v>
      </c>
      <c r="E263" s="12" t="s">
        <v>63</v>
      </c>
      <c r="F263" s="11">
        <v>60.8</v>
      </c>
      <c r="G263" s="11"/>
    </row>
    <row r="264" customFormat="1" ht="15" customHeight="1" spans="1:7">
      <c r="A264" s="11" t="s">
        <v>290</v>
      </c>
      <c r="B264" s="11" t="s">
        <v>9</v>
      </c>
      <c r="C264" s="11" t="str">
        <f>"20230911"</f>
        <v>20230911</v>
      </c>
      <c r="D264" s="12" t="s">
        <v>62</v>
      </c>
      <c r="E264" s="12" t="s">
        <v>63</v>
      </c>
      <c r="F264" s="11">
        <v>50.2</v>
      </c>
      <c r="G264" s="11"/>
    </row>
    <row r="265" customFormat="1" ht="15" customHeight="1" spans="1:7">
      <c r="A265" s="11" t="s">
        <v>291</v>
      </c>
      <c r="B265" s="11" t="s">
        <v>9</v>
      </c>
      <c r="C265" s="11" t="str">
        <f>"20230912"</f>
        <v>20230912</v>
      </c>
      <c r="D265" s="12" t="s">
        <v>62</v>
      </c>
      <c r="E265" s="12" t="s">
        <v>63</v>
      </c>
      <c r="F265" s="11">
        <v>49.1</v>
      </c>
      <c r="G265" s="11"/>
    </row>
    <row r="266" customFormat="1" ht="15" customHeight="1" spans="1:7">
      <c r="A266" s="11" t="s">
        <v>292</v>
      </c>
      <c r="B266" s="11" t="s">
        <v>13</v>
      </c>
      <c r="C266" s="11" t="str">
        <f>"20230913"</f>
        <v>20230913</v>
      </c>
      <c r="D266" s="12" t="s">
        <v>62</v>
      </c>
      <c r="E266" s="12" t="s">
        <v>63</v>
      </c>
      <c r="F266" s="11">
        <v>61.8</v>
      </c>
      <c r="G266" s="11"/>
    </row>
    <row r="267" customFormat="1" ht="15" customHeight="1" spans="1:7">
      <c r="A267" s="11" t="s">
        <v>293</v>
      </c>
      <c r="B267" s="11" t="s">
        <v>9</v>
      </c>
      <c r="C267" s="11" t="str">
        <f>"20230914"</f>
        <v>20230914</v>
      </c>
      <c r="D267" s="12" t="s">
        <v>62</v>
      </c>
      <c r="E267" s="12" t="s">
        <v>63</v>
      </c>
      <c r="F267" s="11">
        <v>50.7</v>
      </c>
      <c r="G267" s="11"/>
    </row>
    <row r="268" customFormat="1" ht="15" customHeight="1" spans="1:7">
      <c r="A268" s="11" t="s">
        <v>294</v>
      </c>
      <c r="B268" s="11" t="s">
        <v>9</v>
      </c>
      <c r="C268" s="11" t="str">
        <f>"20230915"</f>
        <v>20230915</v>
      </c>
      <c r="D268" s="12" t="s">
        <v>62</v>
      </c>
      <c r="E268" s="12" t="s">
        <v>63</v>
      </c>
      <c r="F268" s="11">
        <v>68.1</v>
      </c>
      <c r="G268" s="11"/>
    </row>
    <row r="269" customFormat="1" ht="15" customHeight="1" spans="1:7">
      <c r="A269" s="11" t="s">
        <v>295</v>
      </c>
      <c r="B269" s="11" t="s">
        <v>9</v>
      </c>
      <c r="C269" s="11" t="str">
        <f>"20230916"</f>
        <v>20230916</v>
      </c>
      <c r="D269" s="12" t="s">
        <v>62</v>
      </c>
      <c r="E269" s="12" t="s">
        <v>63</v>
      </c>
      <c r="F269" s="11">
        <v>63.8</v>
      </c>
      <c r="G269" s="11"/>
    </row>
    <row r="270" customFormat="1" ht="15" customHeight="1" spans="1:7">
      <c r="A270" s="11" t="s">
        <v>296</v>
      </c>
      <c r="B270" s="11" t="s">
        <v>9</v>
      </c>
      <c r="C270" s="11" t="str">
        <f>"20230917"</f>
        <v>20230917</v>
      </c>
      <c r="D270" s="12" t="s">
        <v>62</v>
      </c>
      <c r="E270" s="12" t="s">
        <v>63</v>
      </c>
      <c r="F270" s="11">
        <v>72.3</v>
      </c>
      <c r="G270" s="11"/>
    </row>
    <row r="271" customFormat="1" ht="15" customHeight="1" spans="1:7">
      <c r="A271" s="11" t="s">
        <v>297</v>
      </c>
      <c r="B271" s="11" t="s">
        <v>9</v>
      </c>
      <c r="C271" s="11" t="str">
        <f>"20230918"</f>
        <v>20230918</v>
      </c>
      <c r="D271" s="12" t="s">
        <v>62</v>
      </c>
      <c r="E271" s="12" t="s">
        <v>63</v>
      </c>
      <c r="F271" s="11">
        <v>46.7</v>
      </c>
      <c r="G271" s="11"/>
    </row>
    <row r="272" customFormat="1" ht="15" customHeight="1" spans="1:7">
      <c r="A272" s="11" t="s">
        <v>298</v>
      </c>
      <c r="B272" s="11" t="s">
        <v>9</v>
      </c>
      <c r="C272" s="11" t="str">
        <f>"20230919"</f>
        <v>20230919</v>
      </c>
      <c r="D272" s="12" t="s">
        <v>62</v>
      </c>
      <c r="E272" s="12" t="s">
        <v>63</v>
      </c>
      <c r="F272" s="11">
        <v>59.3</v>
      </c>
      <c r="G272" s="11"/>
    </row>
    <row r="273" customFormat="1" ht="15" customHeight="1" spans="1:7">
      <c r="A273" s="11" t="s">
        <v>299</v>
      </c>
      <c r="B273" s="11" t="s">
        <v>13</v>
      </c>
      <c r="C273" s="11" t="str">
        <f>"20230920"</f>
        <v>20230920</v>
      </c>
      <c r="D273" s="12" t="s">
        <v>62</v>
      </c>
      <c r="E273" s="12" t="s">
        <v>63</v>
      </c>
      <c r="F273" s="11">
        <v>58.1</v>
      </c>
      <c r="G273" s="11"/>
    </row>
    <row r="274" customFormat="1" ht="15" customHeight="1" spans="1:7">
      <c r="A274" s="11" t="s">
        <v>300</v>
      </c>
      <c r="B274" s="11" t="s">
        <v>9</v>
      </c>
      <c r="C274" s="11" t="str">
        <f>"20230921"</f>
        <v>20230921</v>
      </c>
      <c r="D274" s="12" t="s">
        <v>62</v>
      </c>
      <c r="E274" s="12" t="s">
        <v>63</v>
      </c>
      <c r="F274" s="11">
        <v>52.8</v>
      </c>
      <c r="G274" s="11"/>
    </row>
    <row r="275" customFormat="1" ht="15" customHeight="1" spans="1:7">
      <c r="A275" s="11" t="s">
        <v>18</v>
      </c>
      <c r="B275" s="11" t="s">
        <v>9</v>
      </c>
      <c r="C275" s="11" t="str">
        <f>"20230922"</f>
        <v>20230922</v>
      </c>
      <c r="D275" s="12" t="s">
        <v>62</v>
      </c>
      <c r="E275" s="12" t="s">
        <v>63</v>
      </c>
      <c r="F275" s="11">
        <v>0</v>
      </c>
      <c r="G275" s="11" t="s">
        <v>32</v>
      </c>
    </row>
    <row r="276" customFormat="1" ht="15" customHeight="1" spans="1:7">
      <c r="A276" s="11" t="s">
        <v>301</v>
      </c>
      <c r="B276" s="11" t="s">
        <v>9</v>
      </c>
      <c r="C276" s="11" t="str">
        <f>"20230923"</f>
        <v>20230923</v>
      </c>
      <c r="D276" s="12" t="s">
        <v>62</v>
      </c>
      <c r="E276" s="12" t="s">
        <v>63</v>
      </c>
      <c r="F276" s="11">
        <v>58.8</v>
      </c>
      <c r="G276" s="11"/>
    </row>
    <row r="277" customFormat="1" ht="15" customHeight="1" spans="1:7">
      <c r="A277" s="11" t="s">
        <v>302</v>
      </c>
      <c r="B277" s="11" t="s">
        <v>13</v>
      </c>
      <c r="C277" s="11" t="str">
        <f>"20230924"</f>
        <v>20230924</v>
      </c>
      <c r="D277" s="12" t="s">
        <v>62</v>
      </c>
      <c r="E277" s="12" t="s">
        <v>63</v>
      </c>
      <c r="F277" s="11">
        <v>63.4</v>
      </c>
      <c r="G277" s="11"/>
    </row>
    <row r="278" customFormat="1" ht="15" customHeight="1" spans="1:7">
      <c r="A278" s="11" t="s">
        <v>303</v>
      </c>
      <c r="B278" s="11" t="s">
        <v>9</v>
      </c>
      <c r="C278" s="11" t="str">
        <f>"20230925"</f>
        <v>20230925</v>
      </c>
      <c r="D278" s="12" t="s">
        <v>62</v>
      </c>
      <c r="E278" s="12" t="s">
        <v>63</v>
      </c>
      <c r="F278" s="11">
        <v>0</v>
      </c>
      <c r="G278" s="11" t="s">
        <v>32</v>
      </c>
    </row>
    <row r="279" customFormat="1" ht="15" customHeight="1" spans="1:7">
      <c r="A279" s="11" t="s">
        <v>304</v>
      </c>
      <c r="B279" s="11" t="s">
        <v>13</v>
      </c>
      <c r="C279" s="11" t="str">
        <f>"20230926"</f>
        <v>20230926</v>
      </c>
      <c r="D279" s="12" t="s">
        <v>62</v>
      </c>
      <c r="E279" s="12" t="s">
        <v>63</v>
      </c>
      <c r="F279" s="11">
        <v>0</v>
      </c>
      <c r="G279" s="11" t="s">
        <v>32</v>
      </c>
    </row>
    <row r="280" customFormat="1" ht="15" customHeight="1" spans="1:7">
      <c r="A280" s="11" t="s">
        <v>305</v>
      </c>
      <c r="B280" s="11" t="s">
        <v>9</v>
      </c>
      <c r="C280" s="11" t="str">
        <f>"20230927"</f>
        <v>20230927</v>
      </c>
      <c r="D280" s="12" t="s">
        <v>62</v>
      </c>
      <c r="E280" s="12" t="s">
        <v>63</v>
      </c>
      <c r="F280" s="11">
        <v>52</v>
      </c>
      <c r="G280" s="11"/>
    </row>
    <row r="281" customFormat="1" ht="15" customHeight="1" spans="1:7">
      <c r="A281" s="11" t="s">
        <v>306</v>
      </c>
      <c r="B281" s="11" t="s">
        <v>9</v>
      </c>
      <c r="C281" s="11" t="str">
        <f>"20230928"</f>
        <v>20230928</v>
      </c>
      <c r="D281" s="12" t="s">
        <v>62</v>
      </c>
      <c r="E281" s="12" t="s">
        <v>63</v>
      </c>
      <c r="F281" s="11">
        <v>77.4</v>
      </c>
      <c r="G281" s="11"/>
    </row>
    <row r="282" customFormat="1" ht="15" customHeight="1" spans="1:7">
      <c r="A282" s="11" t="s">
        <v>307</v>
      </c>
      <c r="B282" s="11" t="s">
        <v>9</v>
      </c>
      <c r="C282" s="11" t="str">
        <f>"20230929"</f>
        <v>20230929</v>
      </c>
      <c r="D282" s="12" t="s">
        <v>62</v>
      </c>
      <c r="E282" s="12" t="s">
        <v>63</v>
      </c>
      <c r="F282" s="11">
        <v>58.5</v>
      </c>
      <c r="G282" s="11"/>
    </row>
    <row r="283" customFormat="1" ht="15" customHeight="1" spans="1:7">
      <c r="A283" s="11" t="s">
        <v>308</v>
      </c>
      <c r="B283" s="11" t="s">
        <v>9</v>
      </c>
      <c r="C283" s="11" t="str">
        <f>"20230930"</f>
        <v>20230930</v>
      </c>
      <c r="D283" s="12" t="s">
        <v>62</v>
      </c>
      <c r="E283" s="12" t="s">
        <v>63</v>
      </c>
      <c r="F283" s="11">
        <v>62.1</v>
      </c>
      <c r="G283" s="11"/>
    </row>
    <row r="284" customFormat="1" ht="15" customHeight="1" spans="1:7">
      <c r="A284" s="11" t="s">
        <v>309</v>
      </c>
      <c r="B284" s="11" t="s">
        <v>9</v>
      </c>
      <c r="C284" s="11" t="str">
        <f>"20230931"</f>
        <v>20230931</v>
      </c>
      <c r="D284" s="12" t="s">
        <v>62</v>
      </c>
      <c r="E284" s="12" t="s">
        <v>63</v>
      </c>
      <c r="F284" s="11">
        <v>63.1</v>
      </c>
      <c r="G284" s="11"/>
    </row>
    <row r="285" customFormat="1" ht="15" customHeight="1" spans="1:7">
      <c r="A285" s="11" t="s">
        <v>310</v>
      </c>
      <c r="B285" s="11" t="s">
        <v>9</v>
      </c>
      <c r="C285" s="11" t="str">
        <f>"20230932"</f>
        <v>20230932</v>
      </c>
      <c r="D285" s="12" t="s">
        <v>62</v>
      </c>
      <c r="E285" s="12" t="s">
        <v>63</v>
      </c>
      <c r="F285" s="11">
        <v>52.5</v>
      </c>
      <c r="G285" s="11"/>
    </row>
    <row r="286" customFormat="1" ht="15" customHeight="1" spans="1:7">
      <c r="A286" s="11" t="s">
        <v>311</v>
      </c>
      <c r="B286" s="11" t="s">
        <v>9</v>
      </c>
      <c r="C286" s="11" t="str">
        <f>"20230933"</f>
        <v>20230933</v>
      </c>
      <c r="D286" s="12" t="s">
        <v>62</v>
      </c>
      <c r="E286" s="12" t="s">
        <v>63</v>
      </c>
      <c r="F286" s="11">
        <v>58.1</v>
      </c>
      <c r="G286" s="11"/>
    </row>
    <row r="287" customFormat="1" ht="15" customHeight="1" spans="1:7">
      <c r="A287" s="7" t="s">
        <v>312</v>
      </c>
      <c r="B287" s="7" t="s">
        <v>9</v>
      </c>
      <c r="C287" s="7" t="str">
        <f>"20231001"</f>
        <v>20231001</v>
      </c>
      <c r="D287" s="8" t="s">
        <v>39</v>
      </c>
      <c r="E287" s="8" t="s">
        <v>313</v>
      </c>
      <c r="F287" s="7">
        <v>65.8</v>
      </c>
      <c r="G287" s="7"/>
    </row>
    <row r="288" customFormat="1" ht="15" customHeight="1" spans="1:7">
      <c r="A288" s="7" t="s">
        <v>314</v>
      </c>
      <c r="B288" s="7" t="s">
        <v>9</v>
      </c>
      <c r="C288" s="7" t="str">
        <f>"20231002"</f>
        <v>20231002</v>
      </c>
      <c r="D288" s="8" t="s">
        <v>39</v>
      </c>
      <c r="E288" s="8" t="s">
        <v>313</v>
      </c>
      <c r="F288" s="7">
        <v>0</v>
      </c>
      <c r="G288" s="7" t="s">
        <v>32</v>
      </c>
    </row>
    <row r="289" customFormat="1" ht="15" customHeight="1" spans="1:7">
      <c r="A289" s="7" t="s">
        <v>315</v>
      </c>
      <c r="B289" s="7" t="s">
        <v>13</v>
      </c>
      <c r="C289" s="7" t="str">
        <f>"20231003"</f>
        <v>20231003</v>
      </c>
      <c r="D289" s="8" t="s">
        <v>39</v>
      </c>
      <c r="E289" s="8" t="s">
        <v>313</v>
      </c>
      <c r="F289" s="7">
        <v>60.7</v>
      </c>
      <c r="G289" s="7"/>
    </row>
    <row r="290" customFormat="1" ht="15" customHeight="1" spans="1:7">
      <c r="A290" s="7" t="s">
        <v>316</v>
      </c>
      <c r="B290" s="7" t="s">
        <v>13</v>
      </c>
      <c r="C290" s="7" t="str">
        <f>"20231004"</f>
        <v>20231004</v>
      </c>
      <c r="D290" s="8" t="s">
        <v>39</v>
      </c>
      <c r="E290" s="8" t="s">
        <v>313</v>
      </c>
      <c r="F290" s="7">
        <v>58.9</v>
      </c>
      <c r="G290" s="7"/>
    </row>
    <row r="291" customFormat="1" ht="15" customHeight="1" spans="1:7">
      <c r="A291" s="7" t="s">
        <v>317</v>
      </c>
      <c r="B291" s="7" t="s">
        <v>13</v>
      </c>
      <c r="C291" s="7" t="str">
        <f>"20231005"</f>
        <v>20231005</v>
      </c>
      <c r="D291" s="8" t="s">
        <v>39</v>
      </c>
      <c r="E291" s="8" t="s">
        <v>313</v>
      </c>
      <c r="F291" s="7">
        <v>53.5</v>
      </c>
      <c r="G291" s="7"/>
    </row>
    <row r="292" customFormat="1" ht="15" customHeight="1" spans="1:7">
      <c r="A292" s="7" t="s">
        <v>318</v>
      </c>
      <c r="B292" s="7" t="s">
        <v>13</v>
      </c>
      <c r="C292" s="7" t="str">
        <f>"20231006"</f>
        <v>20231006</v>
      </c>
      <c r="D292" s="8" t="s">
        <v>39</v>
      </c>
      <c r="E292" s="8" t="s">
        <v>313</v>
      </c>
      <c r="F292" s="7">
        <v>51.9</v>
      </c>
      <c r="G292" s="7"/>
    </row>
    <row r="293" customFormat="1" ht="15" customHeight="1" spans="1:7">
      <c r="A293" s="7" t="s">
        <v>319</v>
      </c>
      <c r="B293" s="7" t="s">
        <v>9</v>
      </c>
      <c r="C293" s="7" t="str">
        <f>"20231007"</f>
        <v>20231007</v>
      </c>
      <c r="D293" s="8" t="s">
        <v>39</v>
      </c>
      <c r="E293" s="8" t="s">
        <v>313</v>
      </c>
      <c r="F293" s="7">
        <v>0</v>
      </c>
      <c r="G293" s="7" t="s">
        <v>32</v>
      </c>
    </row>
    <row r="294" customFormat="1" ht="15" customHeight="1" spans="1:7">
      <c r="A294" s="7" t="s">
        <v>320</v>
      </c>
      <c r="B294" s="7" t="s">
        <v>13</v>
      </c>
      <c r="C294" s="7" t="str">
        <f>"20231008"</f>
        <v>20231008</v>
      </c>
      <c r="D294" s="8" t="s">
        <v>39</v>
      </c>
      <c r="E294" s="8" t="s">
        <v>313</v>
      </c>
      <c r="F294" s="7">
        <v>60.7</v>
      </c>
      <c r="G294" s="7"/>
    </row>
    <row r="295" customFormat="1" ht="15" customHeight="1" spans="1:7">
      <c r="A295" s="7" t="s">
        <v>321</v>
      </c>
      <c r="B295" s="7" t="s">
        <v>13</v>
      </c>
      <c r="C295" s="7" t="str">
        <f>"20231009"</f>
        <v>20231009</v>
      </c>
      <c r="D295" s="8" t="s">
        <v>322</v>
      </c>
      <c r="E295" s="8" t="s">
        <v>323</v>
      </c>
      <c r="F295" s="7">
        <v>50.3</v>
      </c>
      <c r="G295" s="7"/>
    </row>
    <row r="296" customFormat="1" ht="15" customHeight="1" spans="1:7">
      <c r="A296" s="7" t="s">
        <v>324</v>
      </c>
      <c r="B296" s="7" t="s">
        <v>9</v>
      </c>
      <c r="C296" s="7" t="str">
        <f>"20231010"</f>
        <v>20231010</v>
      </c>
      <c r="D296" s="8" t="s">
        <v>322</v>
      </c>
      <c r="E296" s="8" t="s">
        <v>323</v>
      </c>
      <c r="F296" s="7">
        <v>65</v>
      </c>
      <c r="G296" s="7"/>
    </row>
    <row r="297" customFormat="1" ht="15" customHeight="1" spans="1:7">
      <c r="A297" s="7" t="s">
        <v>325</v>
      </c>
      <c r="B297" s="7" t="s">
        <v>9</v>
      </c>
      <c r="C297" s="7" t="str">
        <f>"20231011"</f>
        <v>20231011</v>
      </c>
      <c r="D297" s="8" t="s">
        <v>322</v>
      </c>
      <c r="E297" s="8" t="s">
        <v>323</v>
      </c>
      <c r="F297" s="7">
        <v>55.2</v>
      </c>
      <c r="G297" s="7"/>
    </row>
    <row r="298" customFormat="1" ht="15" customHeight="1" spans="1:7">
      <c r="A298" s="7" t="s">
        <v>326</v>
      </c>
      <c r="B298" s="7" t="s">
        <v>13</v>
      </c>
      <c r="C298" s="7" t="str">
        <f>"20231012"</f>
        <v>20231012</v>
      </c>
      <c r="D298" s="8" t="s">
        <v>322</v>
      </c>
      <c r="E298" s="8" t="s">
        <v>323</v>
      </c>
      <c r="F298" s="7">
        <v>0</v>
      </c>
      <c r="G298" s="7" t="s">
        <v>32</v>
      </c>
    </row>
    <row r="299" customFormat="1" ht="15" customHeight="1" spans="1:7">
      <c r="A299" s="7" t="s">
        <v>327</v>
      </c>
      <c r="B299" s="7" t="s">
        <v>13</v>
      </c>
      <c r="C299" s="7" t="str">
        <f>"20231013"</f>
        <v>20231013</v>
      </c>
      <c r="D299" s="8" t="s">
        <v>322</v>
      </c>
      <c r="E299" s="8" t="s">
        <v>323</v>
      </c>
      <c r="F299" s="7">
        <v>61.7</v>
      </c>
      <c r="G299" s="7"/>
    </row>
    <row r="300" customFormat="1" ht="15" customHeight="1" spans="1:7">
      <c r="A300" s="7" t="s">
        <v>328</v>
      </c>
      <c r="B300" s="7" t="s">
        <v>13</v>
      </c>
      <c r="C300" s="7" t="str">
        <f>"20231014"</f>
        <v>20231014</v>
      </c>
      <c r="D300" s="8" t="s">
        <v>322</v>
      </c>
      <c r="E300" s="8" t="s">
        <v>323</v>
      </c>
      <c r="F300" s="7">
        <v>56.4</v>
      </c>
      <c r="G300" s="7"/>
    </row>
    <row r="301" customFormat="1" ht="15" customHeight="1" spans="1:7">
      <c r="A301" s="7" t="s">
        <v>329</v>
      </c>
      <c r="B301" s="7" t="s">
        <v>9</v>
      </c>
      <c r="C301" s="7" t="str">
        <f>"20231015"</f>
        <v>20231015</v>
      </c>
      <c r="D301" s="8" t="s">
        <v>322</v>
      </c>
      <c r="E301" s="8" t="s">
        <v>323</v>
      </c>
      <c r="F301" s="7">
        <v>75.3</v>
      </c>
      <c r="G301" s="7"/>
    </row>
    <row r="302" customFormat="1" ht="15" customHeight="1" spans="1:7">
      <c r="A302" s="7" t="s">
        <v>330</v>
      </c>
      <c r="B302" s="7" t="s">
        <v>13</v>
      </c>
      <c r="C302" s="7" t="str">
        <f>"20231016"</f>
        <v>20231016</v>
      </c>
      <c r="D302" s="8" t="s">
        <v>322</v>
      </c>
      <c r="E302" s="8" t="s">
        <v>323</v>
      </c>
      <c r="F302" s="7">
        <v>69.3</v>
      </c>
      <c r="G302" s="7"/>
    </row>
    <row r="303" customFormat="1" ht="15" customHeight="1" spans="1:7">
      <c r="A303" s="7" t="s">
        <v>331</v>
      </c>
      <c r="B303" s="7" t="s">
        <v>13</v>
      </c>
      <c r="C303" s="7" t="str">
        <f>"20231017"</f>
        <v>20231017</v>
      </c>
      <c r="D303" s="8" t="s">
        <v>322</v>
      </c>
      <c r="E303" s="8" t="s">
        <v>323</v>
      </c>
      <c r="F303" s="7">
        <v>71.1</v>
      </c>
      <c r="G303" s="7"/>
    </row>
    <row r="304" customFormat="1" ht="15" customHeight="1" spans="1:7">
      <c r="A304" s="7" t="s">
        <v>332</v>
      </c>
      <c r="B304" s="7" t="s">
        <v>13</v>
      </c>
      <c r="C304" s="7" t="str">
        <f>"20231018"</f>
        <v>20231018</v>
      </c>
      <c r="D304" s="8" t="s">
        <v>322</v>
      </c>
      <c r="E304" s="8" t="s">
        <v>323</v>
      </c>
      <c r="F304" s="7">
        <v>61.1</v>
      </c>
      <c r="G304" s="7"/>
    </row>
    <row r="305" customFormat="1" ht="15" customHeight="1" spans="1:7">
      <c r="A305" s="7" t="s">
        <v>333</v>
      </c>
      <c r="B305" s="7" t="s">
        <v>9</v>
      </c>
      <c r="C305" s="7" t="str">
        <f>"20231019"</f>
        <v>20231019</v>
      </c>
      <c r="D305" s="8" t="s">
        <v>322</v>
      </c>
      <c r="E305" s="8" t="s">
        <v>323</v>
      </c>
      <c r="F305" s="7">
        <v>0</v>
      </c>
      <c r="G305" s="7" t="s">
        <v>32</v>
      </c>
    </row>
    <row r="306" customFormat="1" ht="15" customHeight="1" spans="1:7">
      <c r="A306" s="7" t="s">
        <v>334</v>
      </c>
      <c r="B306" s="7" t="s">
        <v>13</v>
      </c>
      <c r="C306" s="7" t="str">
        <f>"20231020"</f>
        <v>20231020</v>
      </c>
      <c r="D306" s="8" t="s">
        <v>322</v>
      </c>
      <c r="E306" s="8" t="s">
        <v>323</v>
      </c>
      <c r="F306" s="7">
        <v>73.6</v>
      </c>
      <c r="G306" s="7"/>
    </row>
    <row r="307" customFormat="1" ht="15" customHeight="1" spans="1:7">
      <c r="A307" s="7" t="s">
        <v>335</v>
      </c>
      <c r="B307" s="7" t="s">
        <v>13</v>
      </c>
      <c r="C307" s="7" t="str">
        <f>"20231021"</f>
        <v>20231021</v>
      </c>
      <c r="D307" s="8" t="s">
        <v>322</v>
      </c>
      <c r="E307" s="8" t="s">
        <v>323</v>
      </c>
      <c r="F307" s="7">
        <v>67.7</v>
      </c>
      <c r="G307" s="7"/>
    </row>
    <row r="308" customFormat="1" ht="15" customHeight="1" spans="1:7">
      <c r="A308" s="7" t="s">
        <v>336</v>
      </c>
      <c r="B308" s="7" t="s">
        <v>13</v>
      </c>
      <c r="C308" s="7" t="str">
        <f>"20231022"</f>
        <v>20231022</v>
      </c>
      <c r="D308" s="8" t="s">
        <v>322</v>
      </c>
      <c r="E308" s="8" t="s">
        <v>323</v>
      </c>
      <c r="F308" s="7">
        <v>68.2</v>
      </c>
      <c r="G308" s="7"/>
    </row>
    <row r="309" customFormat="1" ht="15" customHeight="1" spans="1:7">
      <c r="A309" s="7" t="s">
        <v>337</v>
      </c>
      <c r="B309" s="7" t="s">
        <v>13</v>
      </c>
      <c r="C309" s="7" t="str">
        <f>"20231023"</f>
        <v>20231023</v>
      </c>
      <c r="D309" s="8" t="s">
        <v>322</v>
      </c>
      <c r="E309" s="8" t="s">
        <v>323</v>
      </c>
      <c r="F309" s="7">
        <v>35.7</v>
      </c>
      <c r="G309" s="7"/>
    </row>
    <row r="310" customFormat="1" ht="15" customHeight="1" spans="1:7">
      <c r="A310" s="7" t="s">
        <v>338</v>
      </c>
      <c r="B310" s="7" t="s">
        <v>13</v>
      </c>
      <c r="C310" s="7" t="str">
        <f>"20231024"</f>
        <v>20231024</v>
      </c>
      <c r="D310" s="8" t="s">
        <v>322</v>
      </c>
      <c r="E310" s="8" t="s">
        <v>323</v>
      </c>
      <c r="F310" s="7">
        <v>49.9</v>
      </c>
      <c r="G310" s="7"/>
    </row>
    <row r="311" customFormat="1" ht="15" customHeight="1" spans="1:7">
      <c r="A311" s="7" t="s">
        <v>339</v>
      </c>
      <c r="B311" s="7" t="s">
        <v>13</v>
      </c>
      <c r="C311" s="7" t="str">
        <f>"20231025"</f>
        <v>20231025</v>
      </c>
      <c r="D311" s="8" t="s">
        <v>322</v>
      </c>
      <c r="E311" s="8" t="s">
        <v>323</v>
      </c>
      <c r="F311" s="7">
        <v>56</v>
      </c>
      <c r="G311" s="7"/>
    </row>
    <row r="312" customFormat="1" ht="15" customHeight="1" spans="1:7">
      <c r="A312" s="7" t="s">
        <v>340</v>
      </c>
      <c r="B312" s="7" t="s">
        <v>13</v>
      </c>
      <c r="C312" s="7" t="str">
        <f>"20231026"</f>
        <v>20231026</v>
      </c>
      <c r="D312" s="8" t="s">
        <v>322</v>
      </c>
      <c r="E312" s="8" t="s">
        <v>323</v>
      </c>
      <c r="F312" s="7">
        <v>63.5</v>
      </c>
      <c r="G312" s="7"/>
    </row>
    <row r="313" customFormat="1" ht="15" customHeight="1" spans="1:7">
      <c r="A313" s="7" t="s">
        <v>341</v>
      </c>
      <c r="B313" s="7" t="s">
        <v>13</v>
      </c>
      <c r="C313" s="7" t="str">
        <f>"20231027"</f>
        <v>20231027</v>
      </c>
      <c r="D313" s="8" t="s">
        <v>322</v>
      </c>
      <c r="E313" s="8" t="s">
        <v>323</v>
      </c>
      <c r="F313" s="7">
        <v>67.2</v>
      </c>
      <c r="G313" s="7"/>
    </row>
    <row r="314" customFormat="1" ht="15" customHeight="1" spans="1:7">
      <c r="A314" s="7" t="s">
        <v>342</v>
      </c>
      <c r="B314" s="7" t="s">
        <v>13</v>
      </c>
      <c r="C314" s="7" t="str">
        <f>"20231028"</f>
        <v>20231028</v>
      </c>
      <c r="D314" s="8" t="s">
        <v>322</v>
      </c>
      <c r="E314" s="8" t="s">
        <v>323</v>
      </c>
      <c r="F314" s="7">
        <v>62.9</v>
      </c>
      <c r="G314" s="7"/>
    </row>
    <row r="315" customFormat="1" ht="15" customHeight="1" spans="1:7">
      <c r="A315" s="7" t="s">
        <v>343</v>
      </c>
      <c r="B315" s="7" t="s">
        <v>13</v>
      </c>
      <c r="C315" s="7" t="str">
        <f>"20231029"</f>
        <v>20231029</v>
      </c>
      <c r="D315" s="8" t="s">
        <v>322</v>
      </c>
      <c r="E315" s="8" t="s">
        <v>323</v>
      </c>
      <c r="F315" s="7">
        <v>63.3</v>
      </c>
      <c r="G315" s="7"/>
    </row>
    <row r="316" customFormat="1" ht="15" customHeight="1" spans="1:7">
      <c r="A316" s="7" t="s">
        <v>344</v>
      </c>
      <c r="B316" s="7" t="s">
        <v>13</v>
      </c>
      <c r="C316" s="7" t="str">
        <f>"20231030"</f>
        <v>20231030</v>
      </c>
      <c r="D316" s="8" t="s">
        <v>322</v>
      </c>
      <c r="E316" s="8" t="s">
        <v>323</v>
      </c>
      <c r="F316" s="7">
        <v>61.3</v>
      </c>
      <c r="G316" s="7"/>
    </row>
    <row r="317" customFormat="1" ht="15" customHeight="1" spans="1:7">
      <c r="A317" s="7" t="s">
        <v>345</v>
      </c>
      <c r="B317" s="7" t="s">
        <v>13</v>
      </c>
      <c r="C317" s="7" t="str">
        <f>"20231101"</f>
        <v>20231101</v>
      </c>
      <c r="D317" s="8" t="s">
        <v>322</v>
      </c>
      <c r="E317" s="8" t="s">
        <v>323</v>
      </c>
      <c r="F317" s="7">
        <v>61.6</v>
      </c>
      <c r="G317" s="7"/>
    </row>
    <row r="318" customFormat="1" ht="15" customHeight="1" spans="1:7">
      <c r="A318" s="7" t="s">
        <v>346</v>
      </c>
      <c r="B318" s="7" t="s">
        <v>9</v>
      </c>
      <c r="C318" s="7" t="str">
        <f>"20231102"</f>
        <v>20231102</v>
      </c>
      <c r="D318" s="8" t="s">
        <v>322</v>
      </c>
      <c r="E318" s="8" t="s">
        <v>323</v>
      </c>
      <c r="F318" s="7">
        <v>60.1</v>
      </c>
      <c r="G318" s="7"/>
    </row>
    <row r="319" customFormat="1" ht="15" customHeight="1" spans="1:7">
      <c r="A319" s="7" t="s">
        <v>347</v>
      </c>
      <c r="B319" s="7" t="s">
        <v>13</v>
      </c>
      <c r="C319" s="7" t="str">
        <f>"20231103"</f>
        <v>20231103</v>
      </c>
      <c r="D319" s="8" t="s">
        <v>322</v>
      </c>
      <c r="E319" s="8" t="s">
        <v>323</v>
      </c>
      <c r="F319" s="7">
        <v>61.7</v>
      </c>
      <c r="G319" s="7"/>
    </row>
    <row r="320" customFormat="1" ht="15" customHeight="1" spans="1:7">
      <c r="A320" s="7" t="s">
        <v>348</v>
      </c>
      <c r="B320" s="7" t="s">
        <v>13</v>
      </c>
      <c r="C320" s="7" t="str">
        <f>"20231104"</f>
        <v>20231104</v>
      </c>
      <c r="D320" s="8" t="s">
        <v>322</v>
      </c>
      <c r="E320" s="8" t="s">
        <v>323</v>
      </c>
      <c r="F320" s="7">
        <v>63.4</v>
      </c>
      <c r="G320" s="7"/>
    </row>
    <row r="321" customFormat="1" ht="15" customHeight="1" spans="1:7">
      <c r="A321" s="7" t="s">
        <v>349</v>
      </c>
      <c r="B321" s="7" t="s">
        <v>13</v>
      </c>
      <c r="C321" s="7" t="str">
        <f>"20231105"</f>
        <v>20231105</v>
      </c>
      <c r="D321" s="8" t="s">
        <v>322</v>
      </c>
      <c r="E321" s="8" t="s">
        <v>323</v>
      </c>
      <c r="F321" s="7">
        <v>0</v>
      </c>
      <c r="G321" s="7" t="s">
        <v>32</v>
      </c>
    </row>
    <row r="322" customFormat="1" ht="15" customHeight="1" spans="1:7">
      <c r="A322" s="7" t="s">
        <v>350</v>
      </c>
      <c r="B322" s="7" t="s">
        <v>13</v>
      </c>
      <c r="C322" s="7" t="str">
        <f>"20231106"</f>
        <v>20231106</v>
      </c>
      <c r="D322" s="8" t="s">
        <v>322</v>
      </c>
      <c r="E322" s="8" t="s">
        <v>323</v>
      </c>
      <c r="F322" s="7">
        <v>60.5</v>
      </c>
      <c r="G322" s="7"/>
    </row>
    <row r="323" customFormat="1" ht="15" customHeight="1" spans="1:7">
      <c r="A323" s="7" t="s">
        <v>351</v>
      </c>
      <c r="B323" s="7" t="s">
        <v>13</v>
      </c>
      <c r="C323" s="7" t="str">
        <f>"20231107"</f>
        <v>20231107</v>
      </c>
      <c r="D323" s="8" t="s">
        <v>322</v>
      </c>
      <c r="E323" s="8" t="s">
        <v>323</v>
      </c>
      <c r="F323" s="7">
        <v>61.2</v>
      </c>
      <c r="G323" s="7"/>
    </row>
    <row r="324" customFormat="1" ht="15" customHeight="1" spans="1:7">
      <c r="A324" s="7" t="s">
        <v>352</v>
      </c>
      <c r="B324" s="7" t="s">
        <v>9</v>
      </c>
      <c r="C324" s="7" t="str">
        <f>"20231108"</f>
        <v>20231108</v>
      </c>
      <c r="D324" s="8" t="s">
        <v>322</v>
      </c>
      <c r="E324" s="8" t="s">
        <v>323</v>
      </c>
      <c r="F324" s="7">
        <v>67.5</v>
      </c>
      <c r="G324" s="7"/>
    </row>
    <row r="325" customFormat="1" ht="15" customHeight="1" spans="1:7">
      <c r="A325" s="7" t="s">
        <v>353</v>
      </c>
      <c r="B325" s="7" t="s">
        <v>13</v>
      </c>
      <c r="C325" s="7" t="str">
        <f>"20231109"</f>
        <v>20231109</v>
      </c>
      <c r="D325" s="8" t="s">
        <v>354</v>
      </c>
      <c r="E325" s="8" t="s">
        <v>355</v>
      </c>
      <c r="F325" s="7">
        <v>66.3</v>
      </c>
      <c r="G325" s="7"/>
    </row>
    <row r="326" customFormat="1" ht="15" customHeight="1" spans="1:7">
      <c r="A326" s="7" t="s">
        <v>356</v>
      </c>
      <c r="B326" s="7" t="s">
        <v>9</v>
      </c>
      <c r="C326" s="7" t="str">
        <f>"20231110"</f>
        <v>20231110</v>
      </c>
      <c r="D326" s="8" t="s">
        <v>354</v>
      </c>
      <c r="E326" s="8" t="s">
        <v>355</v>
      </c>
      <c r="F326" s="7">
        <v>73.2</v>
      </c>
      <c r="G326" s="7"/>
    </row>
    <row r="327" customFormat="1" ht="15" customHeight="1" spans="1:7">
      <c r="A327" s="7" t="s">
        <v>357</v>
      </c>
      <c r="B327" s="7" t="s">
        <v>13</v>
      </c>
      <c r="C327" s="7" t="str">
        <f>"20231111"</f>
        <v>20231111</v>
      </c>
      <c r="D327" s="8" t="s">
        <v>354</v>
      </c>
      <c r="E327" s="8" t="s">
        <v>355</v>
      </c>
      <c r="F327" s="7">
        <v>63.4</v>
      </c>
      <c r="G327" s="7"/>
    </row>
    <row r="328" customFormat="1" ht="15" customHeight="1" spans="1:7">
      <c r="A328" s="7" t="s">
        <v>358</v>
      </c>
      <c r="B328" s="7" t="s">
        <v>9</v>
      </c>
      <c r="C328" s="7" t="str">
        <f>"20231112"</f>
        <v>20231112</v>
      </c>
      <c r="D328" s="8" t="s">
        <v>354</v>
      </c>
      <c r="E328" s="8" t="s">
        <v>355</v>
      </c>
      <c r="F328" s="7">
        <v>0</v>
      </c>
      <c r="G328" s="7" t="s">
        <v>32</v>
      </c>
    </row>
    <row r="329" customFormat="1" ht="15" customHeight="1" spans="1:7">
      <c r="A329" s="7" t="s">
        <v>359</v>
      </c>
      <c r="B329" s="7" t="s">
        <v>13</v>
      </c>
      <c r="C329" s="7" t="str">
        <f>"20231113"</f>
        <v>20231113</v>
      </c>
      <c r="D329" s="8" t="s">
        <v>354</v>
      </c>
      <c r="E329" s="8" t="s">
        <v>355</v>
      </c>
      <c r="F329" s="7">
        <v>60.6</v>
      </c>
      <c r="G329" s="7"/>
    </row>
    <row r="330" customFormat="1" ht="15" customHeight="1" spans="1:7">
      <c r="A330" s="7" t="s">
        <v>360</v>
      </c>
      <c r="B330" s="7" t="s">
        <v>13</v>
      </c>
      <c r="C330" s="7" t="str">
        <f>"20231114"</f>
        <v>20231114</v>
      </c>
      <c r="D330" s="8" t="s">
        <v>354</v>
      </c>
      <c r="E330" s="8" t="s">
        <v>355</v>
      </c>
      <c r="F330" s="7">
        <v>64.5</v>
      </c>
      <c r="G330" s="7"/>
    </row>
    <row r="331" customFormat="1" ht="15" customHeight="1" spans="1:7">
      <c r="A331" s="7" t="s">
        <v>361</v>
      </c>
      <c r="B331" s="7" t="s">
        <v>9</v>
      </c>
      <c r="C331" s="7" t="str">
        <f>"20231115"</f>
        <v>20231115</v>
      </c>
      <c r="D331" s="8" t="s">
        <v>354</v>
      </c>
      <c r="E331" s="8" t="s">
        <v>355</v>
      </c>
      <c r="F331" s="7">
        <v>72.9</v>
      </c>
      <c r="G331" s="7"/>
    </row>
    <row r="332" customFormat="1" ht="15" customHeight="1" spans="1:7">
      <c r="A332" s="7" t="s">
        <v>362</v>
      </c>
      <c r="B332" s="7" t="s">
        <v>13</v>
      </c>
      <c r="C332" s="7" t="str">
        <f>"20231116"</f>
        <v>20231116</v>
      </c>
      <c r="D332" s="8" t="s">
        <v>354</v>
      </c>
      <c r="E332" s="8" t="s">
        <v>355</v>
      </c>
      <c r="F332" s="7">
        <v>60.2</v>
      </c>
      <c r="G332" s="7"/>
    </row>
    <row r="333" customFormat="1" ht="15" customHeight="1" spans="1:7">
      <c r="A333" s="7" t="s">
        <v>363</v>
      </c>
      <c r="B333" s="7" t="s">
        <v>13</v>
      </c>
      <c r="C333" s="7" t="str">
        <f>"20231117"</f>
        <v>20231117</v>
      </c>
      <c r="D333" s="8" t="s">
        <v>354</v>
      </c>
      <c r="E333" s="8" t="s">
        <v>355</v>
      </c>
      <c r="F333" s="7">
        <v>60.9</v>
      </c>
      <c r="G333" s="7"/>
    </row>
    <row r="334" customFormat="1" ht="15" customHeight="1" spans="1:7">
      <c r="A334" s="11" t="s">
        <v>364</v>
      </c>
      <c r="B334" s="11" t="s">
        <v>9</v>
      </c>
      <c r="C334" s="11" t="str">
        <f>"20231204"</f>
        <v>20231204</v>
      </c>
      <c r="D334" s="12" t="s">
        <v>365</v>
      </c>
      <c r="E334" s="12" t="s">
        <v>366</v>
      </c>
      <c r="F334" s="11">
        <v>75.1</v>
      </c>
      <c r="G334" s="11"/>
    </row>
    <row r="335" customFormat="1" ht="15" customHeight="1" spans="1:7">
      <c r="A335" s="11" t="s">
        <v>367</v>
      </c>
      <c r="B335" s="11" t="s">
        <v>13</v>
      </c>
      <c r="C335" s="11" t="str">
        <f>"20231120"</f>
        <v>20231120</v>
      </c>
      <c r="D335" s="12" t="s">
        <v>365</v>
      </c>
      <c r="E335" s="12" t="s">
        <v>366</v>
      </c>
      <c r="F335" s="11">
        <v>74.9</v>
      </c>
      <c r="G335" s="11"/>
    </row>
    <row r="336" customFormat="1" ht="15" customHeight="1" spans="1:7">
      <c r="A336" s="11" t="s">
        <v>368</v>
      </c>
      <c r="B336" s="11" t="s">
        <v>9</v>
      </c>
      <c r="C336" s="11" t="str">
        <f>"20231216"</f>
        <v>20231216</v>
      </c>
      <c r="D336" s="12" t="s">
        <v>365</v>
      </c>
      <c r="E336" s="12" t="s">
        <v>366</v>
      </c>
      <c r="F336" s="11">
        <v>74.3</v>
      </c>
      <c r="G336" s="11"/>
    </row>
    <row r="337" customFormat="1" ht="15" customHeight="1" spans="1:7">
      <c r="A337" s="11" t="s">
        <v>369</v>
      </c>
      <c r="B337" s="11" t="s">
        <v>13</v>
      </c>
      <c r="C337" s="11" t="str">
        <f>"20231228"</f>
        <v>20231228</v>
      </c>
      <c r="D337" s="12" t="s">
        <v>365</v>
      </c>
      <c r="E337" s="12" t="s">
        <v>366</v>
      </c>
      <c r="F337" s="11">
        <v>74.1</v>
      </c>
      <c r="G337" s="11"/>
    </row>
    <row r="338" customFormat="1" ht="15" customHeight="1" spans="1:7">
      <c r="A338" s="11" t="s">
        <v>370</v>
      </c>
      <c r="B338" s="11" t="s">
        <v>9</v>
      </c>
      <c r="C338" s="11" t="str">
        <f>"20231226"</f>
        <v>20231226</v>
      </c>
      <c r="D338" s="12" t="s">
        <v>365</v>
      </c>
      <c r="E338" s="12" t="s">
        <v>366</v>
      </c>
      <c r="F338" s="11">
        <v>74</v>
      </c>
      <c r="G338" s="11"/>
    </row>
    <row r="339" customFormat="1" ht="15" customHeight="1" spans="1:7">
      <c r="A339" s="11" t="s">
        <v>371</v>
      </c>
      <c r="B339" s="11" t="s">
        <v>9</v>
      </c>
      <c r="C339" s="11" t="str">
        <f>"20231215"</f>
        <v>20231215</v>
      </c>
      <c r="D339" s="12" t="s">
        <v>365</v>
      </c>
      <c r="E339" s="12" t="s">
        <v>366</v>
      </c>
      <c r="F339" s="11">
        <v>73.7</v>
      </c>
      <c r="G339" s="11"/>
    </row>
    <row r="340" customFormat="1" ht="15" customHeight="1" spans="1:7">
      <c r="A340" s="11" t="s">
        <v>372</v>
      </c>
      <c r="B340" s="11" t="s">
        <v>13</v>
      </c>
      <c r="C340" s="11" t="str">
        <f>"20231205"</f>
        <v>20231205</v>
      </c>
      <c r="D340" s="12" t="s">
        <v>365</v>
      </c>
      <c r="E340" s="12" t="s">
        <v>366</v>
      </c>
      <c r="F340" s="11">
        <v>73.6</v>
      </c>
      <c r="G340" s="11"/>
    </row>
    <row r="341" customFormat="1" ht="15" customHeight="1" spans="1:7">
      <c r="A341" s="11" t="s">
        <v>373</v>
      </c>
      <c r="B341" s="11" t="s">
        <v>9</v>
      </c>
      <c r="C341" s="11" t="str">
        <f>"20231223"</f>
        <v>20231223</v>
      </c>
      <c r="D341" s="12" t="s">
        <v>365</v>
      </c>
      <c r="E341" s="12" t="s">
        <v>366</v>
      </c>
      <c r="F341" s="11">
        <v>73.6</v>
      </c>
      <c r="G341" s="11"/>
    </row>
    <row r="342" customFormat="1" ht="15" customHeight="1" spans="1:7">
      <c r="A342" s="11" t="s">
        <v>374</v>
      </c>
      <c r="B342" s="11" t="s">
        <v>9</v>
      </c>
      <c r="C342" s="11" t="str">
        <f>"20231131"</f>
        <v>20231131</v>
      </c>
      <c r="D342" s="12" t="s">
        <v>365</v>
      </c>
      <c r="E342" s="12" t="s">
        <v>366</v>
      </c>
      <c r="F342" s="11">
        <v>73.2</v>
      </c>
      <c r="G342" s="11"/>
    </row>
    <row r="343" customFormat="1" ht="15" customHeight="1" spans="1:7">
      <c r="A343" s="11" t="s">
        <v>375</v>
      </c>
      <c r="B343" s="11" t="s">
        <v>9</v>
      </c>
      <c r="C343" s="11" t="str">
        <f>"20231124"</f>
        <v>20231124</v>
      </c>
      <c r="D343" s="12" t="s">
        <v>365</v>
      </c>
      <c r="E343" s="12" t="s">
        <v>366</v>
      </c>
      <c r="F343" s="11">
        <v>73</v>
      </c>
      <c r="G343" s="11"/>
    </row>
    <row r="344" customFormat="1" ht="15" customHeight="1" spans="1:7">
      <c r="A344" s="11" t="s">
        <v>376</v>
      </c>
      <c r="B344" s="11" t="s">
        <v>9</v>
      </c>
      <c r="C344" s="11" t="str">
        <f>"20231207"</f>
        <v>20231207</v>
      </c>
      <c r="D344" s="12" t="s">
        <v>365</v>
      </c>
      <c r="E344" s="12" t="s">
        <v>366</v>
      </c>
      <c r="F344" s="11">
        <v>73</v>
      </c>
      <c r="G344" s="11"/>
    </row>
    <row r="345" customFormat="1" ht="15" customHeight="1" spans="1:7">
      <c r="A345" s="11" t="s">
        <v>377</v>
      </c>
      <c r="B345" s="11" t="s">
        <v>9</v>
      </c>
      <c r="C345" s="11" t="str">
        <f>"20231128"</f>
        <v>20231128</v>
      </c>
      <c r="D345" s="12" t="s">
        <v>365</v>
      </c>
      <c r="E345" s="12" t="s">
        <v>366</v>
      </c>
      <c r="F345" s="11">
        <v>72.6</v>
      </c>
      <c r="G345" s="11"/>
    </row>
    <row r="346" customFormat="1" ht="15" customHeight="1" spans="1:7">
      <c r="A346" s="11" t="s">
        <v>378</v>
      </c>
      <c r="B346" s="11" t="s">
        <v>9</v>
      </c>
      <c r="C346" s="11" t="str">
        <f>"20231213"</f>
        <v>20231213</v>
      </c>
      <c r="D346" s="12" t="s">
        <v>365</v>
      </c>
      <c r="E346" s="12" t="s">
        <v>366</v>
      </c>
      <c r="F346" s="11">
        <v>72.2</v>
      </c>
      <c r="G346" s="11"/>
    </row>
    <row r="347" customFormat="1" ht="15" customHeight="1" spans="1:7">
      <c r="A347" s="11" t="s">
        <v>379</v>
      </c>
      <c r="B347" s="11" t="s">
        <v>9</v>
      </c>
      <c r="C347" s="11" t="str">
        <f>"20231227"</f>
        <v>20231227</v>
      </c>
      <c r="D347" s="12" t="s">
        <v>365</v>
      </c>
      <c r="E347" s="12" t="s">
        <v>366</v>
      </c>
      <c r="F347" s="11">
        <v>71.7</v>
      </c>
      <c r="G347" s="11"/>
    </row>
    <row r="348" customFormat="1" ht="15" customHeight="1" spans="1:7">
      <c r="A348" s="11" t="s">
        <v>380</v>
      </c>
      <c r="B348" s="11" t="s">
        <v>13</v>
      </c>
      <c r="C348" s="11" t="str">
        <f>"20231121"</f>
        <v>20231121</v>
      </c>
      <c r="D348" s="12" t="s">
        <v>365</v>
      </c>
      <c r="E348" s="12" t="s">
        <v>366</v>
      </c>
      <c r="F348" s="11">
        <v>70.3</v>
      </c>
      <c r="G348" s="11"/>
    </row>
    <row r="349" customFormat="1" ht="15" customHeight="1" spans="1:7">
      <c r="A349" s="11" t="s">
        <v>381</v>
      </c>
      <c r="B349" s="11" t="s">
        <v>13</v>
      </c>
      <c r="C349" s="11" t="str">
        <f>"20231122"</f>
        <v>20231122</v>
      </c>
      <c r="D349" s="12" t="s">
        <v>365</v>
      </c>
      <c r="E349" s="12" t="s">
        <v>366</v>
      </c>
      <c r="F349" s="11">
        <v>70.3</v>
      </c>
      <c r="G349" s="11"/>
    </row>
    <row r="350" customFormat="1" ht="15" customHeight="1" spans="1:7">
      <c r="A350" s="11" t="s">
        <v>382</v>
      </c>
      <c r="B350" s="11" t="s">
        <v>9</v>
      </c>
      <c r="C350" s="11" t="str">
        <f>"20231220"</f>
        <v>20231220</v>
      </c>
      <c r="D350" s="12" t="s">
        <v>365</v>
      </c>
      <c r="E350" s="12" t="s">
        <v>366</v>
      </c>
      <c r="F350" s="11">
        <v>69.1</v>
      </c>
      <c r="G350" s="11"/>
    </row>
    <row r="351" customFormat="1" ht="15" customHeight="1" spans="1:7">
      <c r="A351" s="11" t="s">
        <v>61</v>
      </c>
      <c r="B351" s="11" t="s">
        <v>9</v>
      </c>
      <c r="C351" s="11" t="str">
        <f>"20231130"</f>
        <v>20231130</v>
      </c>
      <c r="D351" s="12" t="s">
        <v>365</v>
      </c>
      <c r="E351" s="12" t="s">
        <v>366</v>
      </c>
      <c r="F351" s="11">
        <v>69</v>
      </c>
      <c r="G351" s="11"/>
    </row>
    <row r="352" customFormat="1" ht="15" customHeight="1" spans="1:7">
      <c r="A352" s="11" t="s">
        <v>383</v>
      </c>
      <c r="B352" s="11" t="s">
        <v>9</v>
      </c>
      <c r="C352" s="11" t="str">
        <f>"20231211"</f>
        <v>20231211</v>
      </c>
      <c r="D352" s="12" t="s">
        <v>365</v>
      </c>
      <c r="E352" s="12" t="s">
        <v>366</v>
      </c>
      <c r="F352" s="11">
        <v>68.9</v>
      </c>
      <c r="G352" s="11"/>
    </row>
    <row r="353" customFormat="1" ht="15" customHeight="1" spans="1:7">
      <c r="A353" s="11" t="s">
        <v>384</v>
      </c>
      <c r="B353" s="11" t="s">
        <v>9</v>
      </c>
      <c r="C353" s="11" t="str">
        <f>"20231209"</f>
        <v>20231209</v>
      </c>
      <c r="D353" s="12" t="s">
        <v>365</v>
      </c>
      <c r="E353" s="12" t="s">
        <v>366</v>
      </c>
      <c r="F353" s="11">
        <v>68.8</v>
      </c>
      <c r="G353" s="11"/>
    </row>
    <row r="354" customFormat="1" ht="15" customHeight="1" spans="1:7">
      <c r="A354" s="11" t="s">
        <v>385</v>
      </c>
      <c r="B354" s="11" t="s">
        <v>9</v>
      </c>
      <c r="C354" s="11" t="str">
        <f>"20231219"</f>
        <v>20231219</v>
      </c>
      <c r="D354" s="12" t="s">
        <v>365</v>
      </c>
      <c r="E354" s="12" t="s">
        <v>366</v>
      </c>
      <c r="F354" s="11">
        <v>68.6</v>
      </c>
      <c r="G354" s="11"/>
    </row>
    <row r="355" customFormat="1" ht="15" customHeight="1" spans="1:7">
      <c r="A355" s="11" t="s">
        <v>386</v>
      </c>
      <c r="B355" s="11" t="s">
        <v>13</v>
      </c>
      <c r="C355" s="11" t="str">
        <f>"20231221"</f>
        <v>20231221</v>
      </c>
      <c r="D355" s="12" t="s">
        <v>365</v>
      </c>
      <c r="E355" s="12" t="s">
        <v>366</v>
      </c>
      <c r="F355" s="11">
        <v>68.4</v>
      </c>
      <c r="G355" s="11"/>
    </row>
    <row r="356" customFormat="1" ht="15" customHeight="1" spans="1:7">
      <c r="A356" s="11" t="s">
        <v>387</v>
      </c>
      <c r="B356" s="11" t="s">
        <v>13</v>
      </c>
      <c r="C356" s="11" t="str">
        <f>"20231127"</f>
        <v>20231127</v>
      </c>
      <c r="D356" s="12" t="s">
        <v>365</v>
      </c>
      <c r="E356" s="12" t="s">
        <v>366</v>
      </c>
      <c r="F356" s="11">
        <v>66.4</v>
      </c>
      <c r="G356" s="11"/>
    </row>
    <row r="357" customFormat="1" ht="15" customHeight="1" spans="1:7">
      <c r="A357" s="11" t="s">
        <v>388</v>
      </c>
      <c r="B357" s="11" t="s">
        <v>9</v>
      </c>
      <c r="C357" s="11" t="str">
        <f>"20231230"</f>
        <v>20231230</v>
      </c>
      <c r="D357" s="12" t="s">
        <v>365</v>
      </c>
      <c r="E357" s="12" t="s">
        <v>366</v>
      </c>
      <c r="F357" s="11">
        <v>65.9</v>
      </c>
      <c r="G357" s="11"/>
    </row>
    <row r="358" customFormat="1" ht="15" customHeight="1" spans="1:7">
      <c r="A358" s="11" t="s">
        <v>389</v>
      </c>
      <c r="B358" s="11" t="s">
        <v>13</v>
      </c>
      <c r="C358" s="11" t="str">
        <f>"20231123"</f>
        <v>20231123</v>
      </c>
      <c r="D358" s="12" t="s">
        <v>365</v>
      </c>
      <c r="E358" s="12" t="s">
        <v>366</v>
      </c>
      <c r="F358" s="11">
        <v>65.7</v>
      </c>
      <c r="G358" s="11"/>
    </row>
    <row r="359" customFormat="1" ht="15" customHeight="1" spans="1:7">
      <c r="A359" s="11" t="s">
        <v>390</v>
      </c>
      <c r="B359" s="11" t="s">
        <v>9</v>
      </c>
      <c r="C359" s="11" t="str">
        <f>"20231133"</f>
        <v>20231133</v>
      </c>
      <c r="D359" s="12" t="s">
        <v>365</v>
      </c>
      <c r="E359" s="12" t="s">
        <v>366</v>
      </c>
      <c r="F359" s="11">
        <v>65.7</v>
      </c>
      <c r="G359" s="11"/>
    </row>
    <row r="360" customFormat="1" ht="15" customHeight="1" spans="1:7">
      <c r="A360" s="11" t="s">
        <v>391</v>
      </c>
      <c r="B360" s="11" t="s">
        <v>13</v>
      </c>
      <c r="C360" s="11" t="str">
        <f>"20231119"</f>
        <v>20231119</v>
      </c>
      <c r="D360" s="12" t="s">
        <v>365</v>
      </c>
      <c r="E360" s="12" t="s">
        <v>366</v>
      </c>
      <c r="F360" s="11">
        <v>65.5</v>
      </c>
      <c r="G360" s="11"/>
    </row>
    <row r="361" customFormat="1" ht="15" customHeight="1" spans="1:7">
      <c r="A361" s="11" t="s">
        <v>392</v>
      </c>
      <c r="B361" s="11" t="s">
        <v>13</v>
      </c>
      <c r="C361" s="11" t="str">
        <f>"20231132"</f>
        <v>20231132</v>
      </c>
      <c r="D361" s="12" t="s">
        <v>365</v>
      </c>
      <c r="E361" s="12" t="s">
        <v>366</v>
      </c>
      <c r="F361" s="11">
        <v>65.4</v>
      </c>
      <c r="G361" s="11"/>
    </row>
    <row r="362" customFormat="1" ht="15" customHeight="1" spans="1:7">
      <c r="A362" s="11" t="s">
        <v>393</v>
      </c>
      <c r="B362" s="11" t="s">
        <v>9</v>
      </c>
      <c r="C362" s="11" t="str">
        <f>"20231208"</f>
        <v>20231208</v>
      </c>
      <c r="D362" s="12" t="s">
        <v>365</v>
      </c>
      <c r="E362" s="12" t="s">
        <v>366</v>
      </c>
      <c r="F362" s="11">
        <v>65.4</v>
      </c>
      <c r="G362" s="11"/>
    </row>
    <row r="363" customFormat="1" ht="15" customHeight="1" spans="1:7">
      <c r="A363" s="11" t="s">
        <v>394</v>
      </c>
      <c r="B363" s="11" t="s">
        <v>13</v>
      </c>
      <c r="C363" s="11" t="str">
        <f>"20231206"</f>
        <v>20231206</v>
      </c>
      <c r="D363" s="12" t="s">
        <v>365</v>
      </c>
      <c r="E363" s="12" t="s">
        <v>366</v>
      </c>
      <c r="F363" s="11">
        <v>64.9</v>
      </c>
      <c r="G363" s="11"/>
    </row>
    <row r="364" customFormat="1" ht="15" customHeight="1" spans="1:7">
      <c r="A364" s="11" t="s">
        <v>395</v>
      </c>
      <c r="B364" s="11" t="s">
        <v>9</v>
      </c>
      <c r="C364" s="11" t="str">
        <f>"20231222"</f>
        <v>20231222</v>
      </c>
      <c r="D364" s="12" t="s">
        <v>365</v>
      </c>
      <c r="E364" s="12" t="s">
        <v>366</v>
      </c>
      <c r="F364" s="11">
        <v>64.7</v>
      </c>
      <c r="G364" s="11"/>
    </row>
    <row r="365" customFormat="1" ht="15" customHeight="1" spans="1:7">
      <c r="A365" s="11" t="s">
        <v>396</v>
      </c>
      <c r="B365" s="11" t="s">
        <v>13</v>
      </c>
      <c r="C365" s="11" t="str">
        <f>"20231203"</f>
        <v>20231203</v>
      </c>
      <c r="D365" s="12" t="s">
        <v>365</v>
      </c>
      <c r="E365" s="12" t="s">
        <v>366</v>
      </c>
      <c r="F365" s="11">
        <v>64.6</v>
      </c>
      <c r="G365" s="11"/>
    </row>
    <row r="366" customFormat="1" ht="15" customHeight="1" spans="1:7">
      <c r="A366" s="11" t="s">
        <v>397</v>
      </c>
      <c r="B366" s="11" t="s">
        <v>9</v>
      </c>
      <c r="C366" s="11" t="str">
        <f>"20231214"</f>
        <v>20231214</v>
      </c>
      <c r="D366" s="12" t="s">
        <v>365</v>
      </c>
      <c r="E366" s="12" t="s">
        <v>366</v>
      </c>
      <c r="F366" s="11">
        <v>64.5</v>
      </c>
      <c r="G366" s="11"/>
    </row>
    <row r="367" customFormat="1" ht="15" customHeight="1" spans="1:7">
      <c r="A367" s="11" t="s">
        <v>398</v>
      </c>
      <c r="B367" s="11" t="s">
        <v>9</v>
      </c>
      <c r="C367" s="11" t="str">
        <f>"20231202"</f>
        <v>20231202</v>
      </c>
      <c r="D367" s="12" t="s">
        <v>365</v>
      </c>
      <c r="E367" s="12" t="s">
        <v>366</v>
      </c>
      <c r="F367" s="11">
        <v>64.4</v>
      </c>
      <c r="G367" s="11"/>
    </row>
    <row r="368" customFormat="1" ht="15" customHeight="1" spans="1:7">
      <c r="A368" s="11" t="s">
        <v>399</v>
      </c>
      <c r="B368" s="11" t="s">
        <v>13</v>
      </c>
      <c r="C368" s="11" t="str">
        <f>"20231129"</f>
        <v>20231129</v>
      </c>
      <c r="D368" s="12" t="s">
        <v>365</v>
      </c>
      <c r="E368" s="12" t="s">
        <v>366</v>
      </c>
      <c r="F368" s="11">
        <v>64.1</v>
      </c>
      <c r="G368" s="11"/>
    </row>
    <row r="369" customFormat="1" ht="15" customHeight="1" spans="1:7">
      <c r="A369" s="11" t="s">
        <v>400</v>
      </c>
      <c r="B369" s="11" t="s">
        <v>13</v>
      </c>
      <c r="C369" s="11" t="str">
        <f>"20231201"</f>
        <v>20231201</v>
      </c>
      <c r="D369" s="12" t="s">
        <v>365</v>
      </c>
      <c r="E369" s="12" t="s">
        <v>366</v>
      </c>
      <c r="F369" s="11">
        <v>63.5</v>
      </c>
      <c r="G369" s="11"/>
    </row>
    <row r="370" customFormat="1" ht="15" customHeight="1" spans="1:7">
      <c r="A370" s="11" t="s">
        <v>401</v>
      </c>
      <c r="B370" s="11" t="s">
        <v>13</v>
      </c>
      <c r="C370" s="11" t="str">
        <f>"20231224"</f>
        <v>20231224</v>
      </c>
      <c r="D370" s="12" t="s">
        <v>365</v>
      </c>
      <c r="E370" s="12" t="s">
        <v>366</v>
      </c>
      <c r="F370" s="11">
        <v>63</v>
      </c>
      <c r="G370" s="11"/>
    </row>
    <row r="371" customFormat="1" ht="15" customHeight="1" spans="1:7">
      <c r="A371" s="11" t="s">
        <v>402</v>
      </c>
      <c r="B371" s="11" t="s">
        <v>13</v>
      </c>
      <c r="C371" s="11" t="str">
        <f>"20231125"</f>
        <v>20231125</v>
      </c>
      <c r="D371" s="12" t="s">
        <v>365</v>
      </c>
      <c r="E371" s="12" t="s">
        <v>366</v>
      </c>
      <c r="F371" s="11">
        <v>62.3</v>
      </c>
      <c r="G371" s="11"/>
    </row>
    <row r="372" customFormat="1" ht="15" customHeight="1" spans="1:7">
      <c r="A372" s="11" t="s">
        <v>403</v>
      </c>
      <c r="B372" s="11" t="s">
        <v>9</v>
      </c>
      <c r="C372" s="11" t="str">
        <f>"20231217"</f>
        <v>20231217</v>
      </c>
      <c r="D372" s="12" t="s">
        <v>365</v>
      </c>
      <c r="E372" s="12" t="s">
        <v>366</v>
      </c>
      <c r="F372" s="11">
        <v>62</v>
      </c>
      <c r="G372" s="11"/>
    </row>
    <row r="373" customFormat="1" ht="15" customHeight="1" spans="1:7">
      <c r="A373" s="11" t="s">
        <v>404</v>
      </c>
      <c r="B373" s="11" t="s">
        <v>9</v>
      </c>
      <c r="C373" s="11" t="str">
        <f>"20231118"</f>
        <v>20231118</v>
      </c>
      <c r="D373" s="12" t="s">
        <v>365</v>
      </c>
      <c r="E373" s="12" t="s">
        <v>366</v>
      </c>
      <c r="F373" s="13">
        <v>61.6</v>
      </c>
      <c r="G373" s="11"/>
    </row>
    <row r="374" customFormat="1" ht="15" customHeight="1" spans="1:7">
      <c r="A374" s="11" t="s">
        <v>405</v>
      </c>
      <c r="B374" s="11" t="s">
        <v>13</v>
      </c>
      <c r="C374" s="11" t="str">
        <f>"20231229"</f>
        <v>20231229</v>
      </c>
      <c r="D374" s="12" t="s">
        <v>365</v>
      </c>
      <c r="E374" s="12" t="s">
        <v>366</v>
      </c>
      <c r="F374" s="11">
        <v>61.5</v>
      </c>
      <c r="G374" s="11"/>
    </row>
    <row r="375" customFormat="1" ht="15" customHeight="1" spans="1:7">
      <c r="A375" s="11" t="s">
        <v>406</v>
      </c>
      <c r="B375" s="11" t="s">
        <v>9</v>
      </c>
      <c r="C375" s="11" t="str">
        <f>"20231225"</f>
        <v>20231225</v>
      </c>
      <c r="D375" s="12" t="s">
        <v>365</v>
      </c>
      <c r="E375" s="12" t="s">
        <v>366</v>
      </c>
      <c r="F375" s="11">
        <v>61</v>
      </c>
      <c r="G375" s="11"/>
    </row>
    <row r="376" customFormat="1" ht="15" customHeight="1" spans="1:7">
      <c r="A376" s="11" t="s">
        <v>407</v>
      </c>
      <c r="B376" s="11" t="s">
        <v>13</v>
      </c>
      <c r="C376" s="11" t="str">
        <f>"20231126"</f>
        <v>20231126</v>
      </c>
      <c r="D376" s="12" t="s">
        <v>365</v>
      </c>
      <c r="E376" s="12" t="s">
        <v>366</v>
      </c>
      <c r="F376" s="11">
        <v>60.6</v>
      </c>
      <c r="G376" s="11"/>
    </row>
    <row r="377" customFormat="1" ht="15" customHeight="1" spans="1:7">
      <c r="A377" s="11" t="s">
        <v>408</v>
      </c>
      <c r="B377" s="11" t="s">
        <v>13</v>
      </c>
      <c r="C377" s="11" t="str">
        <f>"20231212"</f>
        <v>20231212</v>
      </c>
      <c r="D377" s="12" t="s">
        <v>365</v>
      </c>
      <c r="E377" s="12" t="s">
        <v>366</v>
      </c>
      <c r="F377" s="11">
        <v>54.9</v>
      </c>
      <c r="G377" s="11"/>
    </row>
    <row r="378" customFormat="1" ht="15" customHeight="1" spans="1:7">
      <c r="A378" s="11" t="s">
        <v>409</v>
      </c>
      <c r="B378" s="11" t="s">
        <v>9</v>
      </c>
      <c r="C378" s="11" t="str">
        <f>"20231210"</f>
        <v>20231210</v>
      </c>
      <c r="D378" s="12" t="s">
        <v>365</v>
      </c>
      <c r="E378" s="12" t="s">
        <v>366</v>
      </c>
      <c r="F378" s="11">
        <v>53.3</v>
      </c>
      <c r="G378" s="11"/>
    </row>
    <row r="379" customFormat="1" ht="15" customHeight="1" spans="1:7">
      <c r="A379" s="11" t="s">
        <v>410</v>
      </c>
      <c r="B379" s="11" t="s">
        <v>9</v>
      </c>
      <c r="C379" s="11" t="str">
        <f>"20231218"</f>
        <v>20231218</v>
      </c>
      <c r="D379" s="12" t="s">
        <v>365</v>
      </c>
      <c r="E379" s="12" t="s">
        <v>366</v>
      </c>
      <c r="F379" s="11">
        <v>0</v>
      </c>
      <c r="G379" s="11" t="s">
        <v>32</v>
      </c>
    </row>
    <row r="380" customFormat="1" ht="15" customHeight="1" spans="1:7">
      <c r="A380" s="11" t="s">
        <v>411</v>
      </c>
      <c r="B380" s="11" t="s">
        <v>13</v>
      </c>
      <c r="C380" s="11" t="str">
        <f>"20231301"</f>
        <v>20231301</v>
      </c>
      <c r="D380" s="12" t="s">
        <v>354</v>
      </c>
      <c r="E380" s="12" t="s">
        <v>412</v>
      </c>
      <c r="F380" s="9">
        <v>60.2</v>
      </c>
      <c r="G380" s="11"/>
    </row>
    <row r="381" customFormat="1" ht="15" customHeight="1" spans="1:7">
      <c r="A381" s="11" t="s">
        <v>413</v>
      </c>
      <c r="B381" s="11" t="s">
        <v>9</v>
      </c>
      <c r="C381" s="11" t="str">
        <f>"20231302"</f>
        <v>20231302</v>
      </c>
      <c r="D381" s="12" t="s">
        <v>354</v>
      </c>
      <c r="E381" s="12" t="s">
        <v>412</v>
      </c>
      <c r="F381" s="9">
        <v>61</v>
      </c>
      <c r="G381" s="11"/>
    </row>
    <row r="382" customFormat="1" ht="15" customHeight="1" spans="1:7">
      <c r="A382" s="11" t="s">
        <v>414</v>
      </c>
      <c r="B382" s="11" t="s">
        <v>9</v>
      </c>
      <c r="C382" s="11" t="str">
        <f>"20231303"</f>
        <v>20231303</v>
      </c>
      <c r="D382" s="12" t="s">
        <v>322</v>
      </c>
      <c r="E382" s="12" t="s">
        <v>415</v>
      </c>
      <c r="F382" s="11">
        <v>0</v>
      </c>
      <c r="G382" s="11" t="s">
        <v>32</v>
      </c>
    </row>
    <row r="383" customFormat="1" ht="15" customHeight="1" spans="1:7">
      <c r="A383" s="11" t="s">
        <v>416</v>
      </c>
      <c r="B383" s="11" t="s">
        <v>9</v>
      </c>
      <c r="C383" s="11" t="str">
        <f>"20231304"</f>
        <v>20231304</v>
      </c>
      <c r="D383" s="12" t="s">
        <v>322</v>
      </c>
      <c r="E383" s="12" t="s">
        <v>415</v>
      </c>
      <c r="F383" s="11">
        <v>60.5</v>
      </c>
      <c r="G383" s="11"/>
    </row>
    <row r="384" customFormat="1" ht="15" customHeight="1" spans="1:7">
      <c r="A384" s="11" t="s">
        <v>417</v>
      </c>
      <c r="B384" s="11" t="s">
        <v>9</v>
      </c>
      <c r="C384" s="11" t="str">
        <f>"20231305"</f>
        <v>20231305</v>
      </c>
      <c r="D384" s="12" t="s">
        <v>322</v>
      </c>
      <c r="E384" s="12" t="s">
        <v>415</v>
      </c>
      <c r="F384" s="11">
        <v>0</v>
      </c>
      <c r="G384" s="11" t="s">
        <v>32</v>
      </c>
    </row>
    <row r="385" customFormat="1" ht="15" customHeight="1" spans="1:7">
      <c r="A385" s="11" t="s">
        <v>418</v>
      </c>
      <c r="B385" s="11" t="s">
        <v>9</v>
      </c>
      <c r="C385" s="11" t="str">
        <f>"20231306"</f>
        <v>20231306</v>
      </c>
      <c r="D385" s="12" t="s">
        <v>322</v>
      </c>
      <c r="E385" s="12" t="s">
        <v>415</v>
      </c>
      <c r="F385" s="11">
        <v>50.7</v>
      </c>
      <c r="G385" s="11"/>
    </row>
    <row r="386" customFormat="1" ht="15" customHeight="1" spans="1:7">
      <c r="A386" s="11" t="s">
        <v>419</v>
      </c>
      <c r="B386" s="11" t="s">
        <v>9</v>
      </c>
      <c r="C386" s="11" t="str">
        <f>"20231307"</f>
        <v>20231307</v>
      </c>
      <c r="D386" s="12" t="s">
        <v>322</v>
      </c>
      <c r="E386" s="12" t="s">
        <v>415</v>
      </c>
      <c r="F386" s="11">
        <v>67.6</v>
      </c>
      <c r="G386" s="11"/>
    </row>
    <row r="387" customFormat="1" ht="15" customHeight="1" spans="1:7">
      <c r="A387" s="11" t="s">
        <v>420</v>
      </c>
      <c r="B387" s="11" t="s">
        <v>13</v>
      </c>
      <c r="C387" s="11" t="str">
        <f>"20231308"</f>
        <v>20231308</v>
      </c>
      <c r="D387" s="12" t="s">
        <v>322</v>
      </c>
      <c r="E387" s="12" t="s">
        <v>415</v>
      </c>
      <c r="F387" s="11">
        <v>58.6</v>
      </c>
      <c r="G387" s="11"/>
    </row>
    <row r="388" customFormat="1" ht="15" customHeight="1" spans="1:7">
      <c r="A388" s="11" t="s">
        <v>421</v>
      </c>
      <c r="B388" s="11" t="s">
        <v>9</v>
      </c>
      <c r="C388" s="11" t="str">
        <f>"20231309"</f>
        <v>20231309</v>
      </c>
      <c r="D388" s="12" t="s">
        <v>322</v>
      </c>
      <c r="E388" s="12" t="s">
        <v>415</v>
      </c>
      <c r="F388" s="11">
        <v>42.1</v>
      </c>
      <c r="G388" s="11"/>
    </row>
    <row r="389" customFormat="1" ht="15" customHeight="1" spans="1:7">
      <c r="A389" s="11" t="s">
        <v>422</v>
      </c>
      <c r="B389" s="11" t="s">
        <v>13</v>
      </c>
      <c r="C389" s="11" t="str">
        <f>"20231310"</f>
        <v>20231310</v>
      </c>
      <c r="D389" s="12" t="s">
        <v>322</v>
      </c>
      <c r="E389" s="12" t="s">
        <v>415</v>
      </c>
      <c r="F389" s="11">
        <v>76</v>
      </c>
      <c r="G389" s="11"/>
    </row>
    <row r="390" customFormat="1" ht="15" customHeight="1" spans="1:7">
      <c r="A390" s="11" t="s">
        <v>423</v>
      </c>
      <c r="B390" s="11" t="s">
        <v>9</v>
      </c>
      <c r="C390" s="11" t="str">
        <f>"20231311"</f>
        <v>20231311</v>
      </c>
      <c r="D390" s="12" t="s">
        <v>322</v>
      </c>
      <c r="E390" s="12" t="s">
        <v>415</v>
      </c>
      <c r="F390" s="11">
        <v>0</v>
      </c>
      <c r="G390" s="11" t="s">
        <v>32</v>
      </c>
    </row>
    <row r="391" customFormat="1" ht="15" customHeight="1" spans="1:7">
      <c r="A391" s="11" t="s">
        <v>424</v>
      </c>
      <c r="B391" s="11" t="s">
        <v>13</v>
      </c>
      <c r="C391" s="11" t="str">
        <f>"20231312"</f>
        <v>20231312</v>
      </c>
      <c r="D391" s="12" t="s">
        <v>322</v>
      </c>
      <c r="E391" s="12" t="s">
        <v>415</v>
      </c>
      <c r="F391" s="11">
        <v>0</v>
      </c>
      <c r="G391" s="11" t="s">
        <v>32</v>
      </c>
    </row>
    <row r="392" customFormat="1" ht="15" customHeight="1" spans="1:7">
      <c r="A392" s="11" t="s">
        <v>425</v>
      </c>
      <c r="B392" s="11" t="s">
        <v>9</v>
      </c>
      <c r="C392" s="11" t="str">
        <f>"20231313"</f>
        <v>20231313</v>
      </c>
      <c r="D392" s="12" t="s">
        <v>322</v>
      </c>
      <c r="E392" s="12" t="s">
        <v>415</v>
      </c>
      <c r="F392" s="11">
        <v>38.3</v>
      </c>
      <c r="G392" s="11"/>
    </row>
    <row r="393" customFormat="1" ht="15" customHeight="1" spans="1:7">
      <c r="A393" s="11" t="s">
        <v>426</v>
      </c>
      <c r="B393" s="11" t="s">
        <v>9</v>
      </c>
      <c r="C393" s="11" t="str">
        <f>"20231314"</f>
        <v>20231314</v>
      </c>
      <c r="D393" s="12" t="s">
        <v>322</v>
      </c>
      <c r="E393" s="12" t="s">
        <v>415</v>
      </c>
      <c r="F393" s="11">
        <v>0</v>
      </c>
      <c r="G393" s="11" t="s">
        <v>32</v>
      </c>
    </row>
    <row r="394" customFormat="1" ht="15" customHeight="1" spans="1:7">
      <c r="A394" s="11" t="s">
        <v>427</v>
      </c>
      <c r="B394" s="11" t="s">
        <v>9</v>
      </c>
      <c r="C394" s="11" t="str">
        <f>"20231315"</f>
        <v>20231315</v>
      </c>
      <c r="D394" s="12" t="s">
        <v>322</v>
      </c>
      <c r="E394" s="12" t="s">
        <v>415</v>
      </c>
      <c r="F394" s="11">
        <v>62.3</v>
      </c>
      <c r="G394" s="11"/>
    </row>
    <row r="395" customFormat="1" ht="15" customHeight="1" spans="1:7">
      <c r="A395" s="11" t="s">
        <v>428</v>
      </c>
      <c r="B395" s="11" t="s">
        <v>13</v>
      </c>
      <c r="C395" s="11" t="str">
        <f>"20231316"</f>
        <v>20231316</v>
      </c>
      <c r="D395" s="12" t="s">
        <v>322</v>
      </c>
      <c r="E395" s="12" t="s">
        <v>415</v>
      </c>
      <c r="F395" s="11">
        <v>0</v>
      </c>
      <c r="G395" s="11" t="s">
        <v>32</v>
      </c>
    </row>
    <row r="396" customFormat="1" ht="15" customHeight="1" spans="1:7">
      <c r="A396" s="11" t="s">
        <v>429</v>
      </c>
      <c r="B396" s="11" t="s">
        <v>9</v>
      </c>
      <c r="C396" s="11" t="str">
        <f>"20231317"</f>
        <v>20231317</v>
      </c>
      <c r="D396" s="12" t="s">
        <v>322</v>
      </c>
      <c r="E396" s="12" t="s">
        <v>415</v>
      </c>
      <c r="F396" s="11">
        <v>61.1</v>
      </c>
      <c r="G396" s="11"/>
    </row>
    <row r="397" customFormat="1" ht="15" customHeight="1" spans="1:7">
      <c r="A397" s="11" t="s">
        <v>430</v>
      </c>
      <c r="B397" s="11" t="s">
        <v>13</v>
      </c>
      <c r="C397" s="11" t="str">
        <f>"20231318"</f>
        <v>20231318</v>
      </c>
      <c r="D397" s="12" t="s">
        <v>322</v>
      </c>
      <c r="E397" s="12" t="s">
        <v>415</v>
      </c>
      <c r="F397" s="11">
        <v>68.9</v>
      </c>
      <c r="G397" s="11"/>
    </row>
    <row r="398" customFormat="1" ht="15" customHeight="1" spans="1:7">
      <c r="A398" s="11" t="s">
        <v>431</v>
      </c>
      <c r="B398" s="11" t="s">
        <v>9</v>
      </c>
      <c r="C398" s="11" t="str">
        <f>"20231319"</f>
        <v>20231319</v>
      </c>
      <c r="D398" s="12" t="s">
        <v>322</v>
      </c>
      <c r="E398" s="12" t="s">
        <v>415</v>
      </c>
      <c r="F398" s="11">
        <v>54.5</v>
      </c>
      <c r="G398" s="11"/>
    </row>
    <row r="399" customFormat="1" ht="15" customHeight="1" spans="1:7">
      <c r="A399" s="11" t="s">
        <v>432</v>
      </c>
      <c r="B399" s="11" t="s">
        <v>13</v>
      </c>
      <c r="C399" s="11" t="str">
        <f>"20231320"</f>
        <v>20231320</v>
      </c>
      <c r="D399" s="12" t="s">
        <v>322</v>
      </c>
      <c r="E399" s="12" t="s">
        <v>415</v>
      </c>
      <c r="F399" s="11">
        <v>56.8</v>
      </c>
      <c r="G399" s="11"/>
    </row>
    <row r="400" customFormat="1" ht="15" customHeight="1" spans="1:7">
      <c r="A400" s="11" t="s">
        <v>433</v>
      </c>
      <c r="B400" s="11" t="s">
        <v>9</v>
      </c>
      <c r="C400" s="11" t="str">
        <f>"20231321"</f>
        <v>20231321</v>
      </c>
      <c r="D400" s="12" t="s">
        <v>322</v>
      </c>
      <c r="E400" s="12" t="s">
        <v>415</v>
      </c>
      <c r="F400" s="11">
        <v>64</v>
      </c>
      <c r="G400" s="11"/>
    </row>
    <row r="401" customFormat="1" ht="15" customHeight="1" spans="1:7">
      <c r="A401" s="11" t="s">
        <v>434</v>
      </c>
      <c r="B401" s="11" t="s">
        <v>13</v>
      </c>
      <c r="C401" s="11" t="str">
        <f>"20231322"</f>
        <v>20231322</v>
      </c>
      <c r="D401" s="12" t="s">
        <v>322</v>
      </c>
      <c r="E401" s="12" t="s">
        <v>415</v>
      </c>
      <c r="F401" s="11">
        <v>66.3</v>
      </c>
      <c r="G401" s="11"/>
    </row>
    <row r="402" customFormat="1" ht="15" customHeight="1" spans="1:7">
      <c r="A402" s="11" t="s">
        <v>435</v>
      </c>
      <c r="B402" s="11" t="s">
        <v>9</v>
      </c>
      <c r="C402" s="11" t="str">
        <f>"20231323"</f>
        <v>20231323</v>
      </c>
      <c r="D402" s="12" t="s">
        <v>322</v>
      </c>
      <c r="E402" s="12" t="s">
        <v>415</v>
      </c>
      <c r="F402" s="11">
        <v>51.2</v>
      </c>
      <c r="G402" s="11"/>
    </row>
    <row r="403" customFormat="1" ht="15" customHeight="1" spans="1:7">
      <c r="A403" s="11" t="s">
        <v>436</v>
      </c>
      <c r="B403" s="11" t="s">
        <v>9</v>
      </c>
      <c r="C403" s="11" t="str">
        <f>"20231324"</f>
        <v>20231324</v>
      </c>
      <c r="D403" s="12" t="s">
        <v>322</v>
      </c>
      <c r="E403" s="12" t="s">
        <v>415</v>
      </c>
      <c r="F403" s="11">
        <v>68.9</v>
      </c>
      <c r="G403" s="11"/>
    </row>
    <row r="404" customFormat="1" ht="15" customHeight="1" spans="1:7">
      <c r="A404" s="11" t="s">
        <v>437</v>
      </c>
      <c r="B404" s="11" t="s">
        <v>9</v>
      </c>
      <c r="C404" s="11" t="str">
        <f>"20231325"</f>
        <v>20231325</v>
      </c>
      <c r="D404" s="12" t="s">
        <v>322</v>
      </c>
      <c r="E404" s="12" t="s">
        <v>415</v>
      </c>
      <c r="F404" s="11">
        <v>0</v>
      </c>
      <c r="G404" s="11" t="s">
        <v>32</v>
      </c>
    </row>
    <row r="405" customFormat="1" ht="15" customHeight="1" spans="1:7">
      <c r="A405" s="11" t="s">
        <v>438</v>
      </c>
      <c r="B405" s="11" t="s">
        <v>9</v>
      </c>
      <c r="C405" s="11" t="str">
        <f>"20231326"</f>
        <v>20231326</v>
      </c>
      <c r="D405" s="12" t="s">
        <v>322</v>
      </c>
      <c r="E405" s="12" t="s">
        <v>415</v>
      </c>
      <c r="F405" s="11">
        <v>58</v>
      </c>
      <c r="G405" s="11"/>
    </row>
    <row r="406" customFormat="1" ht="15" customHeight="1" spans="1:7">
      <c r="A406" s="11" t="s">
        <v>439</v>
      </c>
      <c r="B406" s="11" t="s">
        <v>9</v>
      </c>
      <c r="C406" s="11" t="str">
        <f>"20231327"</f>
        <v>20231327</v>
      </c>
      <c r="D406" s="12" t="s">
        <v>322</v>
      </c>
      <c r="E406" s="12" t="s">
        <v>415</v>
      </c>
      <c r="F406" s="11">
        <v>60.4</v>
      </c>
      <c r="G406" s="11"/>
    </row>
    <row r="407" customFormat="1" ht="15" customHeight="1" spans="1:7">
      <c r="A407" s="11" t="s">
        <v>440</v>
      </c>
      <c r="B407" s="11" t="s">
        <v>9</v>
      </c>
      <c r="C407" s="11" t="str">
        <f>"20231328"</f>
        <v>20231328</v>
      </c>
      <c r="D407" s="12" t="s">
        <v>322</v>
      </c>
      <c r="E407" s="12" t="s">
        <v>415</v>
      </c>
      <c r="F407" s="11">
        <v>66.2</v>
      </c>
      <c r="G407" s="11"/>
    </row>
    <row r="408" customFormat="1" ht="15" customHeight="1" spans="1:7">
      <c r="A408" s="11" t="s">
        <v>441</v>
      </c>
      <c r="B408" s="11" t="s">
        <v>13</v>
      </c>
      <c r="C408" s="11" t="str">
        <f>"20231329"</f>
        <v>20231329</v>
      </c>
      <c r="D408" s="12" t="s">
        <v>322</v>
      </c>
      <c r="E408" s="12" t="s">
        <v>415</v>
      </c>
      <c r="F408" s="11">
        <v>55.4</v>
      </c>
      <c r="G408" s="11"/>
    </row>
    <row r="409" customFormat="1" ht="15" customHeight="1" spans="1:7">
      <c r="A409" s="11" t="s">
        <v>442</v>
      </c>
      <c r="B409" s="11" t="s">
        <v>9</v>
      </c>
      <c r="C409" s="11" t="str">
        <f>"20231330"</f>
        <v>20231330</v>
      </c>
      <c r="D409" s="12" t="s">
        <v>322</v>
      </c>
      <c r="E409" s="12" t="s">
        <v>415</v>
      </c>
      <c r="F409" s="11">
        <v>75.5</v>
      </c>
      <c r="G409" s="11"/>
    </row>
    <row r="410" customFormat="1" ht="15" customHeight="1" spans="1:7">
      <c r="A410" s="11" t="s">
        <v>443</v>
      </c>
      <c r="B410" s="11" t="s">
        <v>9</v>
      </c>
      <c r="C410" s="11" t="str">
        <f>"20231331"</f>
        <v>20231331</v>
      </c>
      <c r="D410" s="12" t="s">
        <v>322</v>
      </c>
      <c r="E410" s="12" t="s">
        <v>415</v>
      </c>
      <c r="F410" s="11">
        <v>64.9</v>
      </c>
      <c r="G410" s="11"/>
    </row>
    <row r="411" customFormat="1" ht="15" customHeight="1" spans="1:7">
      <c r="A411" s="11" t="s">
        <v>444</v>
      </c>
      <c r="B411" s="11" t="s">
        <v>9</v>
      </c>
      <c r="C411" s="11" t="str">
        <f>"20231332"</f>
        <v>20231332</v>
      </c>
      <c r="D411" s="12" t="s">
        <v>322</v>
      </c>
      <c r="E411" s="12" t="s">
        <v>415</v>
      </c>
      <c r="F411" s="11">
        <v>64.1</v>
      </c>
      <c r="G411" s="11"/>
    </row>
    <row r="412" customFormat="1" ht="15" customHeight="1" spans="1:7">
      <c r="A412" s="11" t="s">
        <v>445</v>
      </c>
      <c r="B412" s="11" t="s">
        <v>9</v>
      </c>
      <c r="C412" s="11" t="str">
        <f>"20231333"</f>
        <v>20231333</v>
      </c>
      <c r="D412" s="12" t="s">
        <v>322</v>
      </c>
      <c r="E412" s="12" t="s">
        <v>415</v>
      </c>
      <c r="F412" s="11">
        <v>62.9</v>
      </c>
      <c r="G412" s="11"/>
    </row>
    <row r="413" customFormat="1" ht="15" customHeight="1" spans="1:7">
      <c r="A413" s="11" t="s">
        <v>446</v>
      </c>
      <c r="B413" s="11" t="s">
        <v>9</v>
      </c>
      <c r="C413" s="11" t="str">
        <f>"20231334"</f>
        <v>20231334</v>
      </c>
      <c r="D413" s="12" t="s">
        <v>322</v>
      </c>
      <c r="E413" s="12" t="s">
        <v>415</v>
      </c>
      <c r="F413" s="11">
        <v>65.6</v>
      </c>
      <c r="G413" s="11"/>
    </row>
    <row r="414" customFormat="1" ht="15" customHeight="1" spans="1:7">
      <c r="A414" s="11" t="s">
        <v>447</v>
      </c>
      <c r="B414" s="11" t="s">
        <v>13</v>
      </c>
      <c r="C414" s="11" t="str">
        <f>"20231335"</f>
        <v>20231335</v>
      </c>
      <c r="D414" s="12" t="s">
        <v>322</v>
      </c>
      <c r="E414" s="12" t="s">
        <v>415</v>
      </c>
      <c r="F414" s="11">
        <v>63</v>
      </c>
      <c r="G414" s="11"/>
    </row>
    <row r="415" customFormat="1" ht="15" customHeight="1" spans="1:7">
      <c r="A415" s="11" t="s">
        <v>448</v>
      </c>
      <c r="B415" s="11" t="s">
        <v>9</v>
      </c>
      <c r="C415" s="11" t="str">
        <f>"20231401"</f>
        <v>20231401</v>
      </c>
      <c r="D415" s="12" t="s">
        <v>322</v>
      </c>
      <c r="E415" s="12" t="s">
        <v>415</v>
      </c>
      <c r="F415" s="11">
        <v>61</v>
      </c>
      <c r="G415" s="11"/>
    </row>
    <row r="416" customFormat="1" ht="15" customHeight="1" spans="1:7">
      <c r="A416" s="11" t="s">
        <v>449</v>
      </c>
      <c r="B416" s="11" t="s">
        <v>13</v>
      </c>
      <c r="C416" s="11" t="str">
        <f>"20231402"</f>
        <v>20231402</v>
      </c>
      <c r="D416" s="12" t="s">
        <v>322</v>
      </c>
      <c r="E416" s="12" t="s">
        <v>415</v>
      </c>
      <c r="F416" s="11">
        <v>34.4</v>
      </c>
      <c r="G416" s="11"/>
    </row>
    <row r="417" customFormat="1" ht="15" customHeight="1" spans="1:7">
      <c r="A417" s="11" t="s">
        <v>450</v>
      </c>
      <c r="B417" s="11" t="s">
        <v>13</v>
      </c>
      <c r="C417" s="11" t="str">
        <f>"20231403"</f>
        <v>20231403</v>
      </c>
      <c r="D417" s="12" t="s">
        <v>322</v>
      </c>
      <c r="E417" s="12" t="s">
        <v>415</v>
      </c>
      <c r="F417" s="11">
        <v>65.2</v>
      </c>
      <c r="G417" s="11"/>
    </row>
    <row r="418" customFormat="1" ht="15" customHeight="1" spans="1:7">
      <c r="A418" s="11" t="s">
        <v>451</v>
      </c>
      <c r="B418" s="11" t="s">
        <v>9</v>
      </c>
      <c r="C418" s="11" t="str">
        <f>"20231404"</f>
        <v>20231404</v>
      </c>
      <c r="D418" s="12" t="s">
        <v>322</v>
      </c>
      <c r="E418" s="12" t="s">
        <v>415</v>
      </c>
      <c r="F418" s="11">
        <v>67.9</v>
      </c>
      <c r="G418" s="11"/>
    </row>
    <row r="419" customFormat="1" ht="15" customHeight="1" spans="1:7">
      <c r="A419" s="11" t="s">
        <v>452</v>
      </c>
      <c r="B419" s="11" t="s">
        <v>13</v>
      </c>
      <c r="C419" s="11" t="str">
        <f>"20231405"</f>
        <v>20231405</v>
      </c>
      <c r="D419" s="12" t="s">
        <v>322</v>
      </c>
      <c r="E419" s="12" t="s">
        <v>415</v>
      </c>
      <c r="F419" s="11">
        <v>56.3</v>
      </c>
      <c r="G419" s="11"/>
    </row>
    <row r="420" customFormat="1" ht="15" customHeight="1" spans="1:7">
      <c r="A420" s="11" t="s">
        <v>453</v>
      </c>
      <c r="B420" s="11" t="s">
        <v>9</v>
      </c>
      <c r="C420" s="11" t="str">
        <f>"20231406"</f>
        <v>20231406</v>
      </c>
      <c r="D420" s="12" t="s">
        <v>322</v>
      </c>
      <c r="E420" s="12" t="s">
        <v>415</v>
      </c>
      <c r="F420" s="11">
        <v>60.3</v>
      </c>
      <c r="G420" s="11"/>
    </row>
    <row r="421" customFormat="1" ht="15" customHeight="1" spans="1:7">
      <c r="A421" s="11" t="s">
        <v>454</v>
      </c>
      <c r="B421" s="11" t="s">
        <v>9</v>
      </c>
      <c r="C421" s="11" t="str">
        <f>"20231407"</f>
        <v>20231407</v>
      </c>
      <c r="D421" s="12" t="s">
        <v>322</v>
      </c>
      <c r="E421" s="12" t="s">
        <v>415</v>
      </c>
      <c r="F421" s="11">
        <v>69</v>
      </c>
      <c r="G421" s="11"/>
    </row>
    <row r="422" customFormat="1" ht="15" customHeight="1" spans="1:7">
      <c r="A422" s="11" t="s">
        <v>455</v>
      </c>
      <c r="B422" s="11" t="s">
        <v>9</v>
      </c>
      <c r="C422" s="11" t="str">
        <f>"20231408"</f>
        <v>20231408</v>
      </c>
      <c r="D422" s="12" t="s">
        <v>322</v>
      </c>
      <c r="E422" s="12" t="s">
        <v>415</v>
      </c>
      <c r="F422" s="11">
        <v>56.9</v>
      </c>
      <c r="G422" s="11"/>
    </row>
    <row r="423" customFormat="1" ht="15" customHeight="1" spans="1:7">
      <c r="A423" s="11" t="s">
        <v>456</v>
      </c>
      <c r="B423" s="11" t="s">
        <v>9</v>
      </c>
      <c r="C423" s="11" t="str">
        <f>"20231409"</f>
        <v>20231409</v>
      </c>
      <c r="D423" s="12" t="s">
        <v>322</v>
      </c>
      <c r="E423" s="12" t="s">
        <v>415</v>
      </c>
      <c r="F423" s="11">
        <v>54</v>
      </c>
      <c r="G423" s="11"/>
    </row>
    <row r="424" customFormat="1" ht="15" customHeight="1" spans="1:7">
      <c r="A424" s="11" t="s">
        <v>457</v>
      </c>
      <c r="B424" s="11" t="s">
        <v>13</v>
      </c>
      <c r="C424" s="11" t="str">
        <f>"20231410"</f>
        <v>20231410</v>
      </c>
      <c r="D424" s="12" t="s">
        <v>322</v>
      </c>
      <c r="E424" s="12" t="s">
        <v>415</v>
      </c>
      <c r="F424" s="11">
        <v>63.1</v>
      </c>
      <c r="G424" s="11"/>
    </row>
    <row r="425" customFormat="1" ht="15" customHeight="1" spans="1:7">
      <c r="A425" s="11" t="s">
        <v>458</v>
      </c>
      <c r="B425" s="11" t="s">
        <v>9</v>
      </c>
      <c r="C425" s="11" t="str">
        <f>"20231411"</f>
        <v>20231411</v>
      </c>
      <c r="D425" s="12" t="s">
        <v>322</v>
      </c>
      <c r="E425" s="12" t="s">
        <v>415</v>
      </c>
      <c r="F425" s="11">
        <v>32.6</v>
      </c>
      <c r="G425" s="11"/>
    </row>
    <row r="426" customFormat="1" ht="15" customHeight="1" spans="1:7">
      <c r="A426" s="11" t="s">
        <v>459</v>
      </c>
      <c r="B426" s="11" t="s">
        <v>13</v>
      </c>
      <c r="C426" s="11" t="str">
        <f>"20231412"</f>
        <v>20231412</v>
      </c>
      <c r="D426" s="12" t="s">
        <v>322</v>
      </c>
      <c r="E426" s="12" t="s">
        <v>415</v>
      </c>
      <c r="F426" s="11">
        <v>59.6</v>
      </c>
      <c r="G426" s="11"/>
    </row>
    <row r="427" customFormat="1" ht="15" customHeight="1" spans="1:7">
      <c r="A427" s="11" t="s">
        <v>460</v>
      </c>
      <c r="B427" s="11" t="s">
        <v>9</v>
      </c>
      <c r="C427" s="11" t="str">
        <f>"20231413"</f>
        <v>20231413</v>
      </c>
      <c r="D427" s="12" t="s">
        <v>322</v>
      </c>
      <c r="E427" s="12" t="s">
        <v>415</v>
      </c>
      <c r="F427" s="11">
        <v>70.7</v>
      </c>
      <c r="G427" s="11"/>
    </row>
    <row r="428" customFormat="1" ht="15" customHeight="1" spans="1:7">
      <c r="A428" s="11" t="s">
        <v>461</v>
      </c>
      <c r="B428" s="11" t="s">
        <v>9</v>
      </c>
      <c r="C428" s="11" t="str">
        <f>"20231414"</f>
        <v>20231414</v>
      </c>
      <c r="D428" s="12" t="s">
        <v>322</v>
      </c>
      <c r="E428" s="12" t="s">
        <v>415</v>
      </c>
      <c r="F428" s="11">
        <v>57.9</v>
      </c>
      <c r="G428" s="11"/>
    </row>
    <row r="429" customFormat="1" ht="15" customHeight="1" spans="1:7">
      <c r="A429" s="11" t="s">
        <v>462</v>
      </c>
      <c r="B429" s="11" t="s">
        <v>9</v>
      </c>
      <c r="C429" s="11" t="str">
        <f>"20231415"</f>
        <v>20231415</v>
      </c>
      <c r="D429" s="12" t="s">
        <v>322</v>
      </c>
      <c r="E429" s="12" t="s">
        <v>415</v>
      </c>
      <c r="F429" s="11">
        <v>53.5</v>
      </c>
      <c r="G429" s="11"/>
    </row>
    <row r="430" customFormat="1" ht="15" customHeight="1" spans="1:7">
      <c r="A430" s="11" t="s">
        <v>463</v>
      </c>
      <c r="B430" s="11" t="s">
        <v>9</v>
      </c>
      <c r="C430" s="11" t="str">
        <f>"20231416"</f>
        <v>20231416</v>
      </c>
      <c r="D430" s="12" t="s">
        <v>322</v>
      </c>
      <c r="E430" s="12" t="s">
        <v>415</v>
      </c>
      <c r="F430" s="11">
        <v>57.1</v>
      </c>
      <c r="G430" s="11"/>
    </row>
    <row r="431" customFormat="1" ht="15" customHeight="1" spans="1:7">
      <c r="A431" s="11" t="s">
        <v>464</v>
      </c>
      <c r="B431" s="11" t="s">
        <v>9</v>
      </c>
      <c r="C431" s="11" t="str">
        <f>"20231417"</f>
        <v>20231417</v>
      </c>
      <c r="D431" s="12" t="s">
        <v>322</v>
      </c>
      <c r="E431" s="12" t="s">
        <v>415</v>
      </c>
      <c r="F431" s="11">
        <v>56.9</v>
      </c>
      <c r="G431" s="11"/>
    </row>
    <row r="432" customFormat="1" ht="15" customHeight="1" spans="1:7">
      <c r="A432" s="11" t="s">
        <v>465</v>
      </c>
      <c r="B432" s="11" t="s">
        <v>9</v>
      </c>
      <c r="C432" s="11" t="str">
        <f>"20231418"</f>
        <v>20231418</v>
      </c>
      <c r="D432" s="12" t="s">
        <v>322</v>
      </c>
      <c r="E432" s="12" t="s">
        <v>415</v>
      </c>
      <c r="F432" s="11">
        <v>62.2</v>
      </c>
      <c r="G432" s="11"/>
    </row>
    <row r="433" customFormat="1" ht="15" customHeight="1" spans="1:7">
      <c r="A433" s="11" t="s">
        <v>466</v>
      </c>
      <c r="B433" s="11" t="s">
        <v>9</v>
      </c>
      <c r="C433" s="11" t="str">
        <f>"20231419"</f>
        <v>20231419</v>
      </c>
      <c r="D433" s="12" t="s">
        <v>322</v>
      </c>
      <c r="E433" s="12" t="s">
        <v>415</v>
      </c>
      <c r="F433" s="11">
        <v>59</v>
      </c>
      <c r="G433" s="11"/>
    </row>
    <row r="434" customFormat="1" ht="15" customHeight="1" spans="1:7">
      <c r="A434" s="11" t="s">
        <v>467</v>
      </c>
      <c r="B434" s="11" t="s">
        <v>9</v>
      </c>
      <c r="C434" s="11" t="str">
        <f>"20231420"</f>
        <v>20231420</v>
      </c>
      <c r="D434" s="12" t="s">
        <v>322</v>
      </c>
      <c r="E434" s="12" t="s">
        <v>415</v>
      </c>
      <c r="F434" s="11">
        <v>0</v>
      </c>
      <c r="G434" s="11" t="s">
        <v>32</v>
      </c>
    </row>
    <row r="435" customFormat="1" ht="15" customHeight="1" spans="1:7">
      <c r="A435" s="11" t="s">
        <v>468</v>
      </c>
      <c r="B435" s="11" t="s">
        <v>9</v>
      </c>
      <c r="C435" s="11" t="str">
        <f>"20231421"</f>
        <v>20231421</v>
      </c>
      <c r="D435" s="12" t="s">
        <v>322</v>
      </c>
      <c r="E435" s="12" t="s">
        <v>415</v>
      </c>
      <c r="F435" s="11">
        <v>0</v>
      </c>
      <c r="G435" s="11" t="s">
        <v>32</v>
      </c>
    </row>
    <row r="436" customFormat="1" ht="15" customHeight="1" spans="1:7">
      <c r="A436" s="11" t="s">
        <v>469</v>
      </c>
      <c r="B436" s="11" t="s">
        <v>9</v>
      </c>
      <c r="C436" s="11" t="str">
        <f>"20231422"</f>
        <v>20231422</v>
      </c>
      <c r="D436" s="12" t="s">
        <v>322</v>
      </c>
      <c r="E436" s="12" t="s">
        <v>415</v>
      </c>
      <c r="F436" s="11">
        <v>58.8</v>
      </c>
      <c r="G436" s="11"/>
    </row>
    <row r="437" customFormat="1" ht="15" customHeight="1" spans="1:7">
      <c r="A437" s="11" t="s">
        <v>470</v>
      </c>
      <c r="B437" s="11" t="s">
        <v>9</v>
      </c>
      <c r="C437" s="11" t="str">
        <f>"20231423"</f>
        <v>20231423</v>
      </c>
      <c r="D437" s="12" t="s">
        <v>322</v>
      </c>
      <c r="E437" s="12" t="s">
        <v>415</v>
      </c>
      <c r="F437" s="11">
        <v>58.8</v>
      </c>
      <c r="G437" s="11"/>
    </row>
    <row r="438" customFormat="1" ht="15" customHeight="1" spans="1:7">
      <c r="A438" s="11" t="s">
        <v>471</v>
      </c>
      <c r="B438" s="11" t="s">
        <v>13</v>
      </c>
      <c r="C438" s="11" t="str">
        <f>"20231424"</f>
        <v>20231424</v>
      </c>
      <c r="D438" s="12" t="s">
        <v>322</v>
      </c>
      <c r="E438" s="12" t="s">
        <v>415</v>
      </c>
      <c r="F438" s="11">
        <v>0</v>
      </c>
      <c r="G438" s="11" t="s">
        <v>32</v>
      </c>
    </row>
    <row r="439" customFormat="1" ht="15" customHeight="1" spans="1:7">
      <c r="A439" s="11" t="s">
        <v>472</v>
      </c>
      <c r="B439" s="11" t="s">
        <v>9</v>
      </c>
      <c r="C439" s="11" t="str">
        <f>"20231425"</f>
        <v>20231425</v>
      </c>
      <c r="D439" s="12" t="s">
        <v>322</v>
      </c>
      <c r="E439" s="12" t="s">
        <v>415</v>
      </c>
      <c r="F439" s="11">
        <v>39.9</v>
      </c>
      <c r="G439" s="11"/>
    </row>
    <row r="440" customFormat="1" ht="15" customHeight="1" spans="1:7">
      <c r="A440" s="11" t="s">
        <v>473</v>
      </c>
      <c r="B440" s="11" t="s">
        <v>9</v>
      </c>
      <c r="C440" s="11" t="str">
        <f>"20231426"</f>
        <v>20231426</v>
      </c>
      <c r="D440" s="12" t="s">
        <v>322</v>
      </c>
      <c r="E440" s="12" t="s">
        <v>415</v>
      </c>
      <c r="F440" s="11">
        <v>54.1</v>
      </c>
      <c r="G440" s="11"/>
    </row>
    <row r="441" customFormat="1" ht="15" customHeight="1" spans="1:7">
      <c r="A441" s="11" t="s">
        <v>474</v>
      </c>
      <c r="B441" s="11" t="s">
        <v>9</v>
      </c>
      <c r="C441" s="11" t="str">
        <f>"20231427"</f>
        <v>20231427</v>
      </c>
      <c r="D441" s="12" t="s">
        <v>322</v>
      </c>
      <c r="E441" s="12" t="s">
        <v>415</v>
      </c>
      <c r="F441" s="11">
        <v>64.4</v>
      </c>
      <c r="G441" s="11"/>
    </row>
    <row r="442" customFormat="1" ht="15" customHeight="1" spans="1:7">
      <c r="A442" s="11" t="s">
        <v>475</v>
      </c>
      <c r="B442" s="11" t="s">
        <v>9</v>
      </c>
      <c r="C442" s="11" t="str">
        <f>"20231428"</f>
        <v>20231428</v>
      </c>
      <c r="D442" s="12" t="s">
        <v>322</v>
      </c>
      <c r="E442" s="12" t="s">
        <v>415</v>
      </c>
      <c r="F442" s="11">
        <v>49</v>
      </c>
      <c r="G442" s="11"/>
    </row>
    <row r="443" customFormat="1" ht="15" customHeight="1" spans="1:7">
      <c r="A443" s="11" t="s">
        <v>476</v>
      </c>
      <c r="B443" s="11" t="s">
        <v>9</v>
      </c>
      <c r="C443" s="11" t="str">
        <f>"20231429"</f>
        <v>20231429</v>
      </c>
      <c r="D443" s="12" t="s">
        <v>322</v>
      </c>
      <c r="E443" s="12" t="s">
        <v>415</v>
      </c>
      <c r="F443" s="11">
        <v>75.1</v>
      </c>
      <c r="G443" s="11"/>
    </row>
    <row r="444" customFormat="1" ht="15" customHeight="1" spans="1:7">
      <c r="A444" s="11" t="s">
        <v>477</v>
      </c>
      <c r="B444" s="11" t="s">
        <v>9</v>
      </c>
      <c r="C444" s="11" t="str">
        <f>"20231430"</f>
        <v>20231430</v>
      </c>
      <c r="D444" s="12" t="s">
        <v>322</v>
      </c>
      <c r="E444" s="12" t="s">
        <v>415</v>
      </c>
      <c r="F444" s="11">
        <v>62.7</v>
      </c>
      <c r="G444" s="11"/>
    </row>
    <row r="445" customFormat="1" ht="15" customHeight="1" spans="1:7">
      <c r="A445" s="11" t="s">
        <v>478</v>
      </c>
      <c r="B445" s="11" t="s">
        <v>9</v>
      </c>
      <c r="C445" s="11" t="str">
        <f>"20231431"</f>
        <v>20231431</v>
      </c>
      <c r="D445" s="12" t="s">
        <v>322</v>
      </c>
      <c r="E445" s="12" t="s">
        <v>415</v>
      </c>
      <c r="F445" s="11">
        <v>44.2</v>
      </c>
      <c r="G445" s="11"/>
    </row>
    <row r="446" customFormat="1" ht="15" customHeight="1" spans="1:7">
      <c r="A446" s="11" t="s">
        <v>479</v>
      </c>
      <c r="B446" s="11" t="s">
        <v>13</v>
      </c>
      <c r="C446" s="11" t="str">
        <f>"20231432"</f>
        <v>20231432</v>
      </c>
      <c r="D446" s="12" t="s">
        <v>322</v>
      </c>
      <c r="E446" s="12" t="s">
        <v>415</v>
      </c>
      <c r="F446" s="11">
        <v>50.5</v>
      </c>
      <c r="G446" s="11"/>
    </row>
    <row r="447" customFormat="1" ht="15" customHeight="1" spans="1:7">
      <c r="A447" s="11" t="s">
        <v>480</v>
      </c>
      <c r="B447" s="11" t="s">
        <v>9</v>
      </c>
      <c r="C447" s="11" t="str">
        <f>"20231433"</f>
        <v>20231433</v>
      </c>
      <c r="D447" s="12" t="s">
        <v>322</v>
      </c>
      <c r="E447" s="12" t="s">
        <v>415</v>
      </c>
      <c r="F447" s="11">
        <v>64.5</v>
      </c>
      <c r="G447" s="11"/>
    </row>
    <row r="448" customFormat="1" ht="15" customHeight="1" spans="1:7">
      <c r="A448" s="11" t="s">
        <v>481</v>
      </c>
      <c r="B448" s="11" t="s">
        <v>13</v>
      </c>
      <c r="C448" s="11" t="str">
        <f>"20231434"</f>
        <v>20231434</v>
      </c>
      <c r="D448" s="12" t="s">
        <v>322</v>
      </c>
      <c r="E448" s="12" t="s">
        <v>415</v>
      </c>
      <c r="F448" s="11">
        <v>74.6</v>
      </c>
      <c r="G448" s="11"/>
    </row>
    <row r="449" customFormat="1" ht="15" customHeight="1" spans="1:7">
      <c r="A449" s="11" t="s">
        <v>482</v>
      </c>
      <c r="B449" s="11" t="s">
        <v>13</v>
      </c>
      <c r="C449" s="11" t="str">
        <f>"20231435"</f>
        <v>20231435</v>
      </c>
      <c r="D449" s="12" t="s">
        <v>322</v>
      </c>
      <c r="E449" s="12" t="s">
        <v>415</v>
      </c>
      <c r="F449" s="11">
        <v>55.8</v>
      </c>
      <c r="G449" s="11"/>
    </row>
    <row r="450" customFormat="1" ht="15" customHeight="1" spans="1:7">
      <c r="A450" s="11" t="s">
        <v>483</v>
      </c>
      <c r="B450" s="11" t="s">
        <v>13</v>
      </c>
      <c r="C450" s="11" t="str">
        <f>"20231436"</f>
        <v>20231436</v>
      </c>
      <c r="D450" s="12" t="s">
        <v>322</v>
      </c>
      <c r="E450" s="12" t="s">
        <v>415</v>
      </c>
      <c r="F450" s="11">
        <v>64.1</v>
      </c>
      <c r="G450" s="11"/>
    </row>
  </sheetData>
  <sortState ref="A3:K451">
    <sortCondition ref="C3:C451"/>
  </sortState>
  <mergeCells count="1">
    <mergeCell ref="A1:G1"/>
  </mergeCells>
  <conditionalFormatting sqref="F90">
    <cfRule type="duplicateValues" dxfId="0" priority="1"/>
  </conditionalFormatting>
  <printOptions horizontalCentered="1"/>
  <pageMargins left="0.393055555555556" right="0.393055555555556" top="0.590277777777778" bottom="0.472222222222222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2024-01-09T08:48:00Z</dcterms:created>
  <dcterms:modified xsi:type="dcterms:W3CDTF">2024-01-12T03:37:41Z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30477D9648F74A349553AEAC31E79ABD_13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